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elaere-dc.delaere.local\Profils$\othebaud\Desktop\BE GREEN GROUP - DATA ROOM\METLD- Pièces appel d'offres\METLD- groupe BE GREEN\DATA ROOM - GROUPE BE GREEN\06. Exploitation\BE GREEN SOLAR\Appel d'offres\"/>
    </mc:Choice>
  </mc:AlternateContent>
  <xr:revisionPtr revIDLastSave="0" documentId="8_{18630C4B-EB23-4EDA-A1D5-C94A2E85CF6F}" xr6:coauthVersionLast="47" xr6:coauthVersionMax="47" xr10:uidLastSave="{00000000-0000-0000-0000-000000000000}"/>
  <bookViews>
    <workbookView xWindow="30930" yWindow="6165" windowWidth="21600" windowHeight="11385" xr2:uid="{DC0684FF-F0BD-4425-B3B4-213BD75A9D57}"/>
  </bookViews>
  <sheets>
    <sheet name="DÉTAIL DES PROJETS" sheetId="2" r:id="rId1"/>
  </sheets>
  <externalReferences>
    <externalReference r:id="rId2"/>
  </externalReferences>
  <definedNames>
    <definedName name="_xlnm._FilterDatabase" localSheetId="0" hidden="1">'DÉTAIL DES PROJETS'!$A$1:$Q$55</definedName>
    <definedName name="ACCUEIL">'DÉTAIL DES PROJETS'!$A$1</definedName>
    <definedName name="IMPACT">'[1]SUIVI AVANCEMENT'!$C:$C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5" i="2" l="1"/>
  <c r="G55" i="2"/>
  <c r="I55" i="2" s="1"/>
  <c r="N54" i="2"/>
  <c r="H54" i="2"/>
  <c r="G54" i="2"/>
  <c r="I54" i="2" s="1"/>
  <c r="N53" i="2"/>
  <c r="H53" i="2"/>
  <c r="G53" i="2"/>
  <c r="I53" i="2" s="1"/>
  <c r="H52" i="2"/>
  <c r="G52" i="2"/>
  <c r="I52" i="2" s="1"/>
  <c r="H51" i="2"/>
  <c r="G51" i="2"/>
  <c r="I51" i="2" s="1"/>
  <c r="N50" i="2"/>
  <c r="H50" i="2"/>
  <c r="G50" i="2"/>
  <c r="I50" i="2" s="1"/>
  <c r="H49" i="2"/>
  <c r="G49" i="2"/>
  <c r="I49" i="2" s="1"/>
  <c r="N48" i="2"/>
  <c r="H48" i="2"/>
  <c r="E48" i="2"/>
  <c r="G48" i="2" s="1"/>
  <c r="I48" i="2" s="1"/>
  <c r="H47" i="2"/>
  <c r="G47" i="2"/>
  <c r="I47" i="2" s="1"/>
  <c r="I46" i="2"/>
  <c r="H46" i="2"/>
  <c r="H45" i="2"/>
  <c r="G45" i="2"/>
  <c r="I45" i="2" s="1"/>
  <c r="H44" i="2"/>
  <c r="G44" i="2"/>
  <c r="I44" i="2" s="1"/>
  <c r="H43" i="2"/>
  <c r="G43" i="2"/>
  <c r="I43" i="2" s="1"/>
  <c r="H42" i="2"/>
  <c r="E42" i="2"/>
  <c r="G42" i="2" s="1"/>
  <c r="I42" i="2" s="1"/>
  <c r="H41" i="2"/>
  <c r="E41" i="2"/>
  <c r="G41" i="2" s="1"/>
  <c r="I41" i="2" s="1"/>
  <c r="H40" i="2"/>
  <c r="E40" i="2"/>
  <c r="G40" i="2" s="1"/>
  <c r="I40" i="2" s="1"/>
  <c r="H39" i="2"/>
  <c r="G39" i="2"/>
  <c r="I39" i="2" s="1"/>
  <c r="H38" i="2"/>
  <c r="G38" i="2"/>
  <c r="I38" i="2" s="1"/>
  <c r="H37" i="2"/>
  <c r="G37" i="2"/>
  <c r="I37" i="2" s="1"/>
  <c r="H36" i="2"/>
  <c r="G36" i="2"/>
  <c r="I36" i="2" s="1"/>
  <c r="N35" i="2"/>
  <c r="H35" i="2"/>
  <c r="G35" i="2"/>
  <c r="I35" i="2" s="1"/>
  <c r="E35" i="2"/>
  <c r="H34" i="2"/>
  <c r="G34" i="2"/>
  <c r="I34" i="2" s="1"/>
  <c r="H33" i="2"/>
  <c r="E33" i="2"/>
  <c r="G33" i="2" s="1"/>
  <c r="I33" i="2" s="1"/>
  <c r="H32" i="2"/>
  <c r="G32" i="2"/>
  <c r="I32" i="2" s="1"/>
  <c r="H31" i="2"/>
  <c r="G31" i="2"/>
  <c r="I31" i="2" s="1"/>
  <c r="H30" i="2"/>
  <c r="G30" i="2"/>
  <c r="I30" i="2" s="1"/>
  <c r="H29" i="2"/>
  <c r="G29" i="2"/>
  <c r="I29" i="2" s="1"/>
  <c r="E29" i="2"/>
  <c r="H28" i="2"/>
  <c r="G28" i="2"/>
  <c r="I28" i="2" s="1"/>
  <c r="N27" i="2"/>
  <c r="H27" i="2"/>
  <c r="G27" i="2"/>
  <c r="I27" i="2" s="1"/>
  <c r="E27" i="2"/>
  <c r="N26" i="2"/>
  <c r="H26" i="2"/>
  <c r="E26" i="2"/>
  <c r="G26" i="2" s="1"/>
  <c r="I26" i="2" s="1"/>
  <c r="H25" i="2"/>
  <c r="G25" i="2"/>
  <c r="I25" i="2" s="1"/>
  <c r="N24" i="2"/>
  <c r="H24" i="2"/>
  <c r="E24" i="2"/>
  <c r="G24" i="2" s="1"/>
  <c r="I24" i="2" s="1"/>
  <c r="H23" i="2"/>
  <c r="G23" i="2"/>
  <c r="I23" i="2" s="1"/>
  <c r="H22" i="2"/>
  <c r="G22" i="2"/>
  <c r="I22" i="2" s="1"/>
  <c r="H21" i="2"/>
  <c r="E21" i="2"/>
  <c r="G21" i="2" s="1"/>
  <c r="I21" i="2" s="1"/>
  <c r="H20" i="2"/>
  <c r="E20" i="2"/>
  <c r="G20" i="2" s="1"/>
  <c r="I20" i="2" s="1"/>
  <c r="N19" i="2"/>
  <c r="H19" i="2"/>
  <c r="G19" i="2"/>
  <c r="I19" i="2" s="1"/>
  <c r="E19" i="2"/>
  <c r="N18" i="2"/>
  <c r="H18" i="2"/>
  <c r="E18" i="2"/>
  <c r="G18" i="2" s="1"/>
  <c r="I18" i="2" s="1"/>
  <c r="H17" i="2"/>
  <c r="I17" i="2" s="1"/>
  <c r="H16" i="2"/>
  <c r="G16" i="2"/>
  <c r="I16" i="2" s="1"/>
  <c r="H15" i="2"/>
  <c r="G15" i="2"/>
  <c r="I15" i="2" s="1"/>
  <c r="N14" i="2"/>
  <c r="H14" i="2"/>
  <c r="G14" i="2"/>
  <c r="I14" i="2" s="1"/>
  <c r="E14" i="2"/>
  <c r="H13" i="2"/>
  <c r="G13" i="2"/>
  <c r="I13" i="2" s="1"/>
  <c r="H12" i="2"/>
  <c r="G12" i="2"/>
  <c r="I12" i="2" s="1"/>
  <c r="H11" i="2"/>
  <c r="G11" i="2"/>
  <c r="I11" i="2" s="1"/>
  <c r="H10" i="2"/>
  <c r="E10" i="2"/>
  <c r="G10" i="2" s="1"/>
  <c r="I10" i="2" s="1"/>
  <c r="H9" i="2"/>
  <c r="G9" i="2"/>
  <c r="I9" i="2" s="1"/>
  <c r="H8" i="2"/>
  <c r="G8" i="2"/>
  <c r="I8" i="2" s="1"/>
  <c r="E8" i="2"/>
  <c r="H7" i="2"/>
  <c r="G7" i="2"/>
  <c r="I7" i="2" s="1"/>
  <c r="H6" i="2"/>
  <c r="G6" i="2"/>
  <c r="I6" i="2" s="1"/>
  <c r="H5" i="2"/>
  <c r="G5" i="2"/>
  <c r="I5" i="2" s="1"/>
  <c r="E5" i="2"/>
  <c r="H4" i="2"/>
  <c r="G4" i="2"/>
  <c r="I4" i="2" s="1"/>
  <c r="H3" i="2"/>
  <c r="E3" i="2"/>
  <c r="G3" i="2" s="1"/>
  <c r="I3" i="2" s="1"/>
  <c r="H2" i="2"/>
  <c r="G2" i="2"/>
  <c r="I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tc={DEE9A956-0B72-457E-8C6B-59F1FF945552}</author>
  </authors>
  <commentList>
    <comment ref="A3" authorId="0" shapeId="0" xr:uid="{4AC27D0D-245D-4153-B933-4DAC21FC0F5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ATTENTION ERREUR SUR LES DOCS OFFICIELS =&gt; LA FORMULE EXCEL DE LA DPGF NE PREND PAS LA PREMIERE LIGNE</t>
        </r>
      </text>
    </comment>
  </commentList>
</comments>
</file>

<file path=xl/sharedStrings.xml><?xml version="1.0" encoding="utf-8"?>
<sst xmlns="http://schemas.openxmlformats.org/spreadsheetml/2006/main" count="378" uniqueCount="191">
  <si>
    <t>NOM DU PROJET</t>
  </si>
  <si>
    <t>N°STRUCTURE CHORUS</t>
  </si>
  <si>
    <t>CESSION BPI</t>
  </si>
  <si>
    <t>LIEN DPGF</t>
  </si>
  <si>
    <t>MONTANT HT</t>
  </si>
  <si>
    <t>TAUX DE TVA</t>
  </si>
  <si>
    <t>MONTANT TTC</t>
  </si>
  <si>
    <t>MONTANT FACTURÉ</t>
  </si>
  <si>
    <t>RESTANT À FACTURER</t>
  </si>
  <si>
    <t>ÉTAT</t>
  </si>
  <si>
    <t>DATE DE COMMENCEMENT</t>
  </si>
  <si>
    <t>DGD FAIT ?</t>
  </si>
  <si>
    <t>DATE PV SANS RESERVES</t>
  </si>
  <si>
    <t>DATE DE LEVÉE DES RESERVES POUR L'ANNÉE DE PARFAIT ACHÈVEMENT</t>
  </si>
  <si>
    <t>PAIEMENT RG</t>
  </si>
  <si>
    <t>RÈGLES FACTURATION</t>
  </si>
  <si>
    <t>CONTACT</t>
  </si>
  <si>
    <t>13 - COMMUNE D'ENSUES LA REDONNE</t>
  </si>
  <si>
    <t>NON</t>
  </si>
  <si>
    <t>ELREDONNE</t>
  </si>
  <si>
    <t>NON COMMENCER</t>
  </si>
  <si>
    <t>N/C</t>
  </si>
  <si>
    <t xml:space="preserve">Paiement de la facture à 30J =&gt; À partir de la mise à disposition du destinataire sur CHORUS PRO
Après achèvement des travaux, l’entrepreneur établit le projet de décompte final concurremment avec le projet du dernier décompte mensuel. Ce projet de décompte final indique le montant total des sommes auxquelles l’entrepreneur peut prétendre du fait de l’exécution réelle de l’ensemble des travaux dus au titre du présent marché. </t>
  </si>
  <si>
    <t>BAITO
M.CHAOUI Abdelkade
Mail : abdelkader.c@baito.fr
Tel : 06.89.58.40.81</t>
  </si>
  <si>
    <t>17 - LA ROCHELLE - OPH - Bâtiment de l'office</t>
  </si>
  <si>
    <t>OPH</t>
  </si>
  <si>
    <t>TERMINER</t>
  </si>
  <si>
    <t>FIN 2023</t>
  </si>
  <si>
    <t>Pour Avance =&gt; GAPD
Paiement de la facture à 30J =&gt; À partir de la mise à disposition du destinataire sur CHORUS PRO</t>
  </si>
  <si>
    <t>?</t>
  </si>
  <si>
    <t>22 - CA GUINGAMP-PAIMPOL AGGLO DE L'ARMOR L'ARGOAT</t>
  </si>
  <si>
    <t>GUINGAMP</t>
  </si>
  <si>
    <t>Pour Avance =&gt; GAPD
Le paiement des sommes dans un délai max. 30J
Sur CHORUS PRO
"Après l’achèvement des travaux, le titulaire établit le projet de décompte final, concurremment avec le projet de décompte mensuel afférent au dernier mois d’exécution des prestations ou à la place de ce dernier"</t>
  </si>
  <si>
    <t>SABA Architectes
Mail : contact@saba-architectes.com
Tel : 02.96.68.31.15</t>
  </si>
  <si>
    <t>22 - DEPARTEMENT DES CÔTES D'ARMOR - Espace Gouessant</t>
  </si>
  <si>
    <t>DAGOUESSANT</t>
  </si>
  <si>
    <t>EN COURS</t>
  </si>
  <si>
    <t>Pas de GAPD pour l'avance 
30j à réception de la demande de paiement</t>
  </si>
  <si>
    <r>
      <rPr>
        <b/>
        <sz val="11"/>
        <rFont val="Calibri"/>
        <family val="2"/>
        <scheme val="minor"/>
      </rPr>
      <t xml:space="preserve">M. OIZEL Frank </t>
    </r>
    <r>
      <rPr>
        <sz val="11"/>
        <rFont val="Calibri"/>
        <family val="2"/>
        <scheme val="minor"/>
      </rPr>
      <t xml:space="preserve">
Tel : 07.62.60.65.48
Mail : franck.oizel@cotesdarmor.fr</t>
    </r>
  </si>
  <si>
    <t>29 - COMMUNE DE PLOGONNEC - Construction d'un ALSH</t>
  </si>
  <si>
    <t>OUI</t>
  </si>
  <si>
    <t>PLOGONNECALSH</t>
  </si>
  <si>
    <t xml:space="preserve">Avant la fin de chaque mois (le 25 de chaque mois), le titulaire remet sa demande de paiement mensuel au maitre d’œuvre, sous la forme d’un projet de décompte mensuel.
Le maître d’œuvre accepte ou rectifie le projet de décompte mensuel établi par le titulaire. Le projet accepté ou rectifié devient le décompte mensuel.
Après achèvement des travaux, l’entrepreneur établit le projet de décompte final concurremment avec le projet du dernier décompte mensuel. Ce projet de décompte final indique le montant total des sommes auxquelles l’entrepreneur peut prétendre du fait de l’exécution réelle de l’ensemble des travaux dus au titre du présent marché. </t>
  </si>
  <si>
    <t>ATELIER 121
M. HASCOËT Nicolas / MME. CADOU Fanny 
Tel : 06.38.13.57.94
Mail : secretariat@atelier121.archi
M. CANEVET Fabrice
Mail : fabrice.canevet@plogonnec.fr</t>
  </si>
  <si>
    <t>35 - COMMUNE DE NOYAL CHATILLON SUR SEICHE</t>
  </si>
  <si>
    <t>NOYAL</t>
  </si>
  <si>
    <t>Avance possible si sup à 50k€ HT
ET si délai d'exécution est sup. à 2 mois
Avance =&gt; 5% =&gt; Il faut une GAPD
Paiement de la facture à 30J. à partir de la récéption de la demande de paiement du MOE</t>
  </si>
  <si>
    <r>
      <rPr>
        <b/>
        <sz val="11"/>
        <color rgb="FFFF0000"/>
        <rFont val="Calibri"/>
        <family val="2"/>
        <scheme val="minor"/>
      </rPr>
      <t>TCE INGENIERIE</t>
    </r>
    <r>
      <rPr>
        <sz val="11"/>
        <color rgb="FF9C5700"/>
        <rFont val="Calibri"/>
        <family val="2"/>
        <scheme val="minor"/>
      </rPr>
      <t xml:space="preserve">
</t>
    </r>
    <r>
      <rPr>
        <b/>
        <sz val="11"/>
        <rFont val="Calibri"/>
        <family val="2"/>
        <scheme val="minor"/>
      </rPr>
      <t>M. CHEREL Jean-Michel</t>
    </r>
    <r>
      <rPr>
        <sz val="11"/>
        <rFont val="Calibri"/>
        <family val="2"/>
        <scheme val="minor"/>
      </rPr>
      <t xml:space="preserve">
Mail : contact@tce-ingenierie.fr
Tel : 02.99.51.49.08</t>
    </r>
  </si>
  <si>
    <t>35 - TREMBLAY - COUESNON MARCHES DE BRETAGNE</t>
  </si>
  <si>
    <t>COUESNON</t>
  </si>
  <si>
    <t>Pas d'avance possible sur le Marché 
=&gt; Il faut une GAPD pour les 5%
Paiement de la facture à 30J. à partir de la récéption de la demande de paiement du MOE
Après l’achèvement des travaux, le titulaire établit le projet de décompte final, concurremment avec le projet de décompte mensuel afférent au dernier mois d’exécution des prestations ou à la place de ce dernier.</t>
  </si>
  <si>
    <r>
      <rPr>
        <b/>
        <sz val="11"/>
        <color rgb="FFFF0000"/>
        <rFont val="Calibri"/>
        <family val="2"/>
        <scheme val="minor"/>
      </rPr>
      <t>CELESTE</t>
    </r>
    <r>
      <rPr>
        <b/>
        <sz val="11"/>
        <color rgb="FF9C5700"/>
        <rFont val="Calibri"/>
        <family val="2"/>
        <scheme val="minor"/>
      </rPr>
      <t xml:space="preserve"> </t>
    </r>
    <r>
      <rPr>
        <b/>
        <sz val="11"/>
        <color rgb="FFFF0000"/>
        <rFont val="Calibri"/>
        <family val="2"/>
        <scheme val="minor"/>
      </rPr>
      <t>ARCHITECTE</t>
    </r>
    <r>
      <rPr>
        <sz val="11"/>
        <color rgb="FF9C5700"/>
        <rFont val="Calibri"/>
        <family val="2"/>
        <scheme val="minor"/>
      </rPr>
      <t xml:space="preserve">
</t>
    </r>
    <r>
      <rPr>
        <b/>
        <sz val="11"/>
        <rFont val="Calibri"/>
        <family val="2"/>
        <scheme val="minor"/>
      </rPr>
      <t>Mme. MASSOT Gwenaël</t>
    </r>
    <r>
      <rPr>
        <sz val="11"/>
        <rFont val="Calibri"/>
        <family val="2"/>
        <scheme val="minor"/>
      </rPr>
      <t xml:space="preserve">
Mail : gwenael.massot@celeste-architecture.com
</t>
    </r>
    <r>
      <rPr>
        <b/>
        <sz val="11"/>
        <rFont val="Calibri"/>
        <family val="2"/>
        <scheme val="minor"/>
      </rPr>
      <t>M. PICOLO Kilian</t>
    </r>
    <r>
      <rPr>
        <sz val="11"/>
        <rFont val="Calibri"/>
        <family val="2"/>
        <scheme val="minor"/>
      </rPr>
      <t xml:space="preserve">
Mail : equipe@celeste-architecture.com</t>
    </r>
  </si>
  <si>
    <t>44 - CC PAYS DE BLAIN COMMUNAUTÉ</t>
  </si>
  <si>
    <t>BLAINDECHET</t>
  </si>
  <si>
    <t xml:space="preserve">Rappel : retenue de garantie de 5% ou transmission d’une GAPD (à privilégier)
- Transmission du projet de facturation au MOE avant dépôt Chorus
- Puis les demandes d’acompte sont à déposer par chaque entreprise avant la fin du 
mois N sur CHORUS, en précisant </t>
  </si>
  <si>
    <t>Setec énergie environnement
M. HOSPITAL Romain
Mail : romain.hospital@setec.com 
Tel : 06.68.58.64.81
Mme. MONTRICHARD Sweva
Mail : sweva.montrichard@setec.com</t>
  </si>
  <si>
    <t>44 - COMMUNE DE BOUEE - Construction du nouveau centre technique municipal</t>
  </si>
  <si>
    <t>BOUEECTM</t>
  </si>
  <si>
    <t>Paiement de la facture à 30J =&gt; À partir de la mise à disposition du destinataire sur CHORUS PRO
Un décompte final à la levée des reserves</t>
  </si>
  <si>
    <t>PITON ARCHITECTES
M. PITON Eric  
Tel : 06.25.71.82.76
Mail : eric.piton@architectes.org</t>
  </si>
  <si>
    <t>44 - COMMUNE DE COUERON</t>
  </si>
  <si>
    <t>COUERON</t>
  </si>
  <si>
    <t>-</t>
  </si>
  <si>
    <t>Les décomptes seront établis par l'entreprise et adressés une fois par mois (le 30 du mois) par tout moyen permettant de donner une date certaine au Maître d'œuvre. Le Maître d'œuvre, après leur avoir apposé son cachet de réception, les avoir soigneusement contrôlées et visées, établira l’état d’acompte mensuel. Le maître d’œuvre doit notifier au titulaire l’état d’acompte mensuel et proposer au maître d’ouvrage re régler les sommes qu’il admet. Les acomptes seront payés dans les trente (30) jours suivant la réception de la situation de travaux. 
Les sommes dues au(x) titulaire(s) seront payées dans un délai global de 30 jours à compter de la date de réception des demandes de paiement.
12.3. Demande de paiement finale :
12.3.1. Après l'achèvement des travaux, le titulaire établit le projet de décompte final, concurremment avec le projet de décompte mensuel afférent au dernier mois d'exécution des prestations ou à la place de ce dernier.
Ce projet de décompte final est la demande de paiement finale du titulaire, établissant le montant total des sommes auquel le titulaire prétend du fait de l'exécution du marché dans son ensemble, son évaluation étant faite en tenant compte des prestations réellement exécutées.
Le projet de décompte final est établi à partir des prix initiaux du marché, comme les projets de décomptes mensuels, et comporte les mêmes parties que ceux-ci, à l'exception des approvisionnements et des avances. Ce projet est accompagné des éléments et pièces mentionnés à l'article 12.1.7 s'ils n'ont pas été précédemment fournis.
Le titulaire est lié par les indications figurant au projet de décompte final.</t>
  </si>
  <si>
    <t>AKAJOULE
M.   JULIEU Alexandre
Tel : 07.49.53.17.70
Mail : alexandre.julien@akajoule.com</t>
  </si>
  <si>
    <t>44 - COMMUNE DE DERVAL - SDIS</t>
  </si>
  <si>
    <t>DERVALSDIS</t>
  </si>
  <si>
    <t>Le délai maximum de paiement des sommes dues est fixé à 30 jours (20 jours de mandatement + 10 jours de vérification par la Paierie Départementale), à compter de la date de réception de la facture par le maître d’œuvre. Autrement dit, le projet de décompte final de l’entreprise ne peut être envoyé qu’après notification, de la décision du maitre de l’ouvrage relatives à la levée des réserves et ce dans tous les cas de figure. Le titulaire présentera alors un projet de décompte final des travaux exécutés, décomposé comme suit :
1ère partie : travaux prévus au marché. Le projet devra reproduire intégralement la décomposition du prix global forfaitaire.
2ème partie : travaux modificatifs. Le projet comportera :
- les travaux en moins initialement compris dans le prix global forfaitaire,
- les travaux en plus décomposés conformément aux devis présentés en annexe aux avenants au marché conclu.</t>
  </si>
  <si>
    <t>NORD SUD Architecture
M. CASEMAJOR LOUSTAU Arnaud
Mme. GUIHO Cécile
Mail : chantier@nordsudarchitecture.com</t>
  </si>
  <si>
    <t>44 - COMMUNE DE PAULX</t>
  </si>
  <si>
    <t>PAULX</t>
  </si>
  <si>
    <t>Pas d'avance possible sur le Marché 
=&gt; Ecrit dans le CCAP 
ATTENTION =&gt; SITUATION AU 25 DE CHAQUE MOIS
Paiement de la facture à 30J. à partir de la récéption de la demande de paiement du MOE
Les dispositions de l'article 12.4.4 du CCAG Travaux concernant le Décompte Général et définitif ne sont pas applicables à ce marché. Si lors de l'établissement du décompte général, les valeurs finales des indices ou index de référence ne sont pas connues, le pouvoir adjudicateur notifie au titulaire le décompte général en appliquant les derniers indices et index publiés à la date d'établissement de ce décompte.</t>
  </si>
  <si>
    <t>BAUMANN ARCHITECTURE
M. JEANNEAU Julien
Mail : info@marchand-bodin.fr
Tel : 06.20.39.55.74</t>
  </si>
  <si>
    <t>44 - COMMUNE DE PONTCHÂTEAU - Pôle solidaire</t>
  </si>
  <si>
    <t>PCPSOLIDAIRE</t>
  </si>
  <si>
    <t xml:space="preserve">A l'achèvement des travaux et après le projet d'état navette mensuel afférent au dernier mois de leur exécution ou à la place de ce projet, le titulaire complète le projet d'état navette final indiquant les quantités totales de prestations réellement exécutées et donc le montant total des sommes auxquelles il peut prétendre.
Ce projet est ensuite envoyé au représentant de la maîtrise d'œuvre qui, après l'avoir accepté ou rectifié, le transmet pour traitement au système de gestion MARCO. Ce dernier édite alors le décompte général. </t>
  </si>
  <si>
    <t>MCA
M. CLAVIER Maël
Mail : mael.clavier@mca.archi
Tel : 06.28.43.44.26</t>
  </si>
  <si>
    <t>44 - COMMUNE DE PONTCHATEAU - Vestiaires Sportifs</t>
  </si>
  <si>
    <t>PCVESTIAIRES</t>
  </si>
  <si>
    <t>Avance possible si sup à 50k€ HT ET si délai d'exécution est sup. à 2 mois
Avance =&gt; 5% =&gt; Il faut une GAPD
Paiement de la facture à 30J. à partir de la récéption de la demande de paiement du MOE
A l'achèvement des travaux et après le projet d'état navette mensuel afférent au dernier mois de leur exécution ou à la place de ce projet, le titulaire complète le projet d'état navette final indiquant les quantités totales de prestations réellement exécutées et donc le montant total des sommes auxquelles il peut prétendre. Ce projet est établi dans les mêmes conditions que les projets d'état navette mensuel, sauf qu'il n'y figure pas de quantités estimées, d'approvisionnements, d'avances, ni de valeurs provisoires.
Il est à préciser que le titulaire est lié par les indications figurant au projet d'état navette final, sauf sur les points ayant fait l'objet de réserves antérieures de sa part. Ce projet est ensuite envoyé au représentant de la maîtrise d'oeuvre qui, après l'avoir accepté ou rectifié, le transmet pour traitement au système de gestion MARCO. Ce dernier édite alors le décompte général.</t>
  </si>
  <si>
    <t>EXECOME
Mail : tguillemet@execome.fr
Mail : dladdaji@execome.fr</t>
  </si>
  <si>
    <t>44 - COMMUNE DE PORNICHET - Restructuration et extention multi-accueil « LES P’TITS DAUPHINS »</t>
  </si>
  <si>
    <t>21440132500011_x000D_</t>
  </si>
  <si>
    <t>PORNICHET</t>
  </si>
  <si>
    <t>PERDU</t>
  </si>
  <si>
    <t>Pas d'avance possible sur le Marché 
=&gt; Il faut une GAPD pour les 5%
ATTENTION =&gt; SITUATION AU 25 DE CHAQUE MOIS
Les situations feront apparaitre tous les postes de votre devis marché.
Chaque mois, poste par poste selon trame détaillé de la dpgf : 
➢ Une première colonne indiquera le pourcentage d’avancement mensuel.
➢ Une seconde colonne indiquera le cumul d’avancement,
➢ La troisième colonne indiquera le montant associé 
Paiement de la facture à 30J. à partir de la récéption de la demande de paiement du MOE
Décompte général définitif - Solde :
Les dispositions de l'article 12.4 du CCAG Travaux s'appliquent
Le maître d’œuvre établit le projet de décompte général, qui comprend :
– le décompte final ;
– l’état du solde, établi à partir du décompte final et du dernier décompte mensuel, dans les mêmes conditions que celles qui sont définies à l’article 12.2.1 pour les acomptes mensuels ;
– la récapitulation des acomptes mensuels et du solde selon les éléments communiqués par le maître d’ouvrage.
Le montant du projet de décompte général est égal au résultat de cette dernière récapitulation.
Le maître d’œuvre transmet le projet de décompte général au maître d’ouvrage dans un délai compatible avec les délais de l’article 12.4.2.</t>
  </si>
  <si>
    <t>ERIC PITON ARCHITECTURES
M. PITON Eric
Mail : eric.piton@architectes.org
Tel : 06.24.71.82.76</t>
  </si>
  <si>
    <t>44 - COMMUNE DU CROISIC</t>
  </si>
  <si>
    <t>Les modalités de règlement des comptes sont définies dans les conditions de l'article 12 du CCAG-Travaux.
Les acomptes seront versés mensuellement.Les sommes dues au(x) titulaire(s) seront payées dans un délai global de 30 jours à compter de la date de
réception des demandes de paiement.</t>
  </si>
  <si>
    <t>ISOCRATE
Tél. : 02 51 89 77 50 
Mail : infos@isocrate.com</t>
  </si>
  <si>
    <t>44 - COMMUNE SAINT MALO DE GUERSAC - École GRATTIER</t>
  </si>
  <si>
    <t>SMDGGRATTIERSMDGGRATTIER</t>
  </si>
  <si>
    <t>Le règlement est effectué par virement administratif dans un délai de 30 jours à réception de la facture par le maître d’ouvrage.
5.8 Solde du marché
Après constatation de l'achèvement de sa mission, le titulaire adresse au Maitre d’œuvre le projet de décompte correspondant aux prestations fournies. Le Maître d’œuvre établit le projet de décompte général. En se fondant sur ce projet de décompte général, le pouvoir adjudicateur établit le décompte général qu’il notifie au titulaire du marché. Le décompte du marché devient définitif après acceptation expresse ou tacite par le titulaire. Le titulaire dispose d'un délai de 45 jours, à compter de la notification du décompte par le représentant du pouvoir adjudicateur, pour présenter une réclamation au pouvoir adjudicateur. Passé ce délai, il est réputé avoir accepté le décompte.</t>
  </si>
  <si>
    <t>BCT CONSULT 
M. LESELLIER Marc
Mail : bct.ml.consultant@gmail.com 
Tél : 06.70.77.82.03</t>
  </si>
  <si>
    <t>44 - CORDEMAIS - Extension et réhabilitation de la mairie</t>
  </si>
  <si>
    <t>CORDEMAIRIE</t>
  </si>
  <si>
    <t>Par dérogation à l’article 12.3.2 du CCAG-Travaux., dans le cas où la réception des travaux est assortie de réserves telles que définies aux articles 41.5 et 41.6 du CCAG-Travaux, la date de notification au titulaire de la décision du maître d’ouvrage de lever les réserves est substituée à celle de notification de la décision de réception des travaux comme point de départ des délais d’établissement du projet de décompte final.
Par dérogation à l’article 12.4.2 du CCAG- Travaux, le maître d’ouvrage notifie au titulaire le décompte général dans un délai de 45 jours, à compter de la réception par le maître d’œuvre et du maître d’ouvrage de la demande de paiement finale transmise par le titulaire.</t>
  </si>
  <si>
    <t>GUILLOUX Architecte
MME. DOUARD Marie 
Tel : 02.30.02.18.90 
Mail : info.gga3@gmail.com</t>
  </si>
  <si>
    <t>44 - CORDEMAIS - Les Hélianthes</t>
  </si>
  <si>
    <t>CORDEHELI</t>
  </si>
  <si>
    <t>"Par dérogation à l’article 12.4.2 du CCAG- Travaux, le maître d’ouvrage notifie au titulaire le décompte général dans un délai de 45 jours, à compter de la réception par le maître d’œuvre et du maître d’ouvrage de la demande de paiement finale transmise par le titulaire.
Par dérogation à l’article 12.3.4 du CCAG-Travaux, en cas de retard dans la transmission du projet de décompte final, c’est au maître d’œuvre et non au Maître d’Ouvrage de mettre en demeure le titulaire de remettre son projet de décompte final"</t>
  </si>
  <si>
    <r>
      <rPr>
        <b/>
        <sz val="11"/>
        <color rgb="FFFF0000"/>
        <rFont val="Calibri"/>
        <family val="2"/>
        <scheme val="minor"/>
      </rPr>
      <t xml:space="preserve">&amp;CO Architectes
</t>
    </r>
    <r>
      <rPr>
        <b/>
        <sz val="11"/>
        <color rgb="FF000000"/>
        <rFont val="Calibri"/>
        <family val="2"/>
        <scheme val="minor"/>
      </rPr>
      <t xml:space="preserve">MME. TANGUY Anne-Sophie
</t>
    </r>
    <r>
      <rPr>
        <sz val="11"/>
        <color rgb="FF000000"/>
        <rFont val="Calibri"/>
        <family val="2"/>
        <scheme val="minor"/>
      </rPr>
      <t>Tél : 02 40 69 67 19
E-mail : situations@nco-architectes.fr</t>
    </r>
  </si>
  <si>
    <t>44 - DREFFEAC - Restaurant scolaire</t>
  </si>
  <si>
    <t>DREFFEAC</t>
  </si>
  <si>
    <t xml:space="preserve">Les sommes dues au(x) titulaire(s) seront payées dans un délai global de 30 jours à compter de la date de réception des demandes de paiement. 
Si lors de l'établissement du décompte général, les valeurs finales des indices ou index de référence ne sont pas connues, l’acheteur notifie au titulaire le décompte général douze jours après la publication de l'indice ou l'index de référence permettant de calculer la variation du solde. </t>
  </si>
  <si>
    <t>44 - HABITAT 44 - Sites Renac</t>
  </si>
  <si>
    <t>HABITAT44</t>
  </si>
  <si>
    <t>44 - HABITAT 44 - Sites Urien</t>
  </si>
  <si>
    <t>44 - HÉRIC - Construction bâtiment sportif</t>
  </si>
  <si>
    <t>HERIC</t>
  </si>
  <si>
    <t>Les sommes dues au(x) titulaire(s) seront payées dans un délai global de 30 jours à compter de la date de réception des demandes de paiement.</t>
  </si>
  <si>
    <r>
      <rPr>
        <b/>
        <sz val="11"/>
        <color rgb="FFFF0000"/>
        <rFont val="Calibri"/>
        <family val="2"/>
        <scheme val="minor"/>
      </rPr>
      <t>QUATUOR</t>
    </r>
    <r>
      <rPr>
        <sz val="11"/>
        <color rgb="FF9C5700"/>
        <rFont val="Calibri"/>
        <family val="2"/>
        <scheme val="minor"/>
      </rPr>
      <t xml:space="preserve">
</t>
    </r>
    <r>
      <rPr>
        <b/>
        <sz val="11"/>
        <color rgb="FF9C5700"/>
        <rFont val="Calibri"/>
        <family val="2"/>
        <scheme val="minor"/>
      </rPr>
      <t>MME. LECORRE Stéphanie</t>
    </r>
    <r>
      <rPr>
        <sz val="11"/>
        <color rgb="FF9C5700"/>
        <rFont val="Calibri"/>
        <family val="2"/>
        <scheme val="minor"/>
      </rPr>
      <t xml:space="preserve">
Tel : 02.40.40.86.66
Mail : slecorre@quatuor-ingenierie.fr</t>
    </r>
  </si>
  <si>
    <t>44 - LA CHAPELLE DES MARAIS - Sous-traitance</t>
  </si>
  <si>
    <t>44 - LA CHAPELLE SUR ERDRE - Espace Capellia</t>
  </si>
  <si>
    <t>LCSECAPELLIA</t>
  </si>
  <si>
    <t>Les demandes de iaiement mensuelles sont soumises aux disiositons des artcles 12.1 et 12.2 du CCAG-Travaux. Les demandes de iaiement mensuelles devront être transmises au Maître d’œuvre via le portail public de facturaton CHORUS PRO sur le site de la communauté : htis://chorus-iro.gouv.ir.
Le mode de règlement piroiosé est le virement
Le délai maximum de iaiement étant fxé à 30 jours.</t>
  </si>
  <si>
    <t>SOG SOLAR
MME. CHEVALLEREAU Lydie 
Mail : lydie.chevallereau@sogsolar.com
Tél : 02.52.43.02.03
M. MERLET Corentin 
Mail : corentin.merlet@sogsolar.com
Tél : 07.61.96.48.50</t>
  </si>
  <si>
    <t>44 - MAIRIE DE POUILLÉ-LES-CÔTEAUX - Construction d'un restaurant scolaire</t>
  </si>
  <si>
    <t>PLC</t>
  </si>
  <si>
    <t xml:space="preserve">Les modalités de règlement des comptes sont définies dans les conditions de l'article 12 du CCAG Travaux. Les acomptes seront versés mensuellement. 
Si lors de l'établissement du décompte général, les valeurs finales des indices ou index de référence 
ne sont pas connues, le pouvoir adjudicateur notifie au titulaire le décompte général douze jours après 
la publication de l'indice ou l'index de référence permettant de calculer la variation du solde. "	</t>
  </si>
  <si>
    <t>&amp;CO Architectes
MME. TANGUY Anne-Sophie
Tél : 02 40 69 67 19
E-mail : situations@nco-architectes.fr</t>
  </si>
  <si>
    <t>44 - PISCINE DES DERVALIERES - Sous-traitance</t>
  </si>
  <si>
    <t>44 - SAINT GILDAS DES BOIS - Centre Technique Intercommunal</t>
  </si>
  <si>
    <t>SGDBCIT</t>
  </si>
  <si>
    <t>CAN-IA
M. CHAUVET Batiste 
Tel : 06.48.34.36.59
Mail : baptiste.chauvet@can-ia.fr</t>
  </si>
  <si>
    <t>44 - SAINT-HERBLAIN - École Maternelle Condorcet</t>
  </si>
  <si>
    <t>SHCONDORCET</t>
  </si>
  <si>
    <t>Mensuellement et au plus tard le 25 de chaque mois, ou à la date qui y sera substituée par l'avis de réunion adressé par le maître d’oeuvre, il est procédé à l’établissement d'un envoi de projet 
d'avancement de situation des prestations à la maîtrise d’oeuvre
Le projet de décompte final envoyé par le titulaire au maître d’œuvre est établi dans les conditions précisées à l'article 12.3 du CCAG-travaux.
Le DGD ne pourra pas être établi tant que le DOE définitif validé par le maître d’œuvre n’aura pas 
été transmis au maître d’ouvrage.
Le maître d’œuvre établit le projet de décompte général, dans les conditions précisées à l’article 12.4 du CCAG.</t>
  </si>
  <si>
    <t>44 - SAINT-HERBLAIN - SMAC LAENNEC - Photovoltaique -  sous-traitance</t>
  </si>
  <si>
    <t>44 - SAINT-HERBLAIN - SMAC LAENNEC - Raccordement  -  sous-traitance</t>
  </si>
  <si>
    <t>44 - SAINT-NAZAIRE - JEAN JAURES</t>
  </si>
  <si>
    <t>PAS DE DÉPÔT</t>
  </si>
  <si>
    <t>44 - SAVENAY - SOUS-TRAITANCE</t>
  </si>
  <si>
    <t>44 - SOUDAN - Pôle enfance</t>
  </si>
  <si>
    <t>SOUDAN</t>
  </si>
  <si>
    <t xml:space="preserve">"Le titulaire du marché transmet un projet de décompte final, simultanément au maître d'œuvre et au représentant du pouvoir adjudicateur, dans le délai de 45 jours à compter de la date de notification de la décision de réception des travaux telle qu’elle est prévue à l’article 41.3 du CCAG travaux ou, en l’absence d’une telle notification, à la fin de l’un des délais de trente jours fixés aux articles 41.1.3 et 41.3. du CCAG travaux.
En cas de retard dans la transmission du projet de décompte final par le titulaire, et après mise en demeure restée sans effet, le maître d’œuvre établit d’office le décompte final aux frais du titulaire. Ce décompte final est alors notifié au titulaire avec le décompte général tel que défini à l’article 13.4. du CCAG travaux."	</t>
  </si>
  <si>
    <t>GUILLOUX Architecte
MME. DOUARD Marie
Tel : 02.30.02.18.90
Mail : info.gga3@gmail.com</t>
  </si>
  <si>
    <t>49 - ALTER ENERGIES - AVRILLE</t>
  </si>
  <si>
    <t>AEAVRILLE</t>
  </si>
  <si>
    <r>
      <rPr>
        <b/>
        <sz val="11"/>
        <color rgb="FFFF0000"/>
        <rFont val="Calibri"/>
        <family val="2"/>
        <scheme val="minor"/>
      </rPr>
      <t xml:space="preserve">MME MAYER Vinciane
</t>
    </r>
    <r>
      <rPr>
        <sz val="11"/>
        <color rgb="FF000000"/>
        <rFont val="Calibri"/>
        <family val="2"/>
        <scheme val="minor"/>
      </rPr>
      <t>TEL : 06 59 48 98 92
MAIL : vinciane.meyer@nepsen.fr</t>
    </r>
  </si>
  <si>
    <t>49 - ALTER ENERGIES - CHANPIGNE</t>
  </si>
  <si>
    <t>AECHANPIGNE</t>
  </si>
  <si>
    <t>49 - ALTER ENERGIES - COUSTEAU</t>
  </si>
  <si>
    <t>AECOUSTEAU</t>
  </si>
  <si>
    <t>49 - ALTER ENERGIES - ESPACE</t>
  </si>
  <si>
    <t>AEESPACE</t>
  </si>
  <si>
    <t>49 - ALTER ENERGIES - JEAN ZAY</t>
  </si>
  <si>
    <t>AEZAY</t>
  </si>
  <si>
    <t>49 - ALTER ENERGIES - TRUFFAUT</t>
  </si>
  <si>
    <t>AETRUFFAUT</t>
  </si>
  <si>
    <t>49 - BEAUPREAU-EN-MAUGES - Andrezé</t>
  </si>
  <si>
    <t>BENMAUGES</t>
  </si>
  <si>
    <r>
      <rPr>
        <b/>
        <sz val="11"/>
        <color rgb="FFFF0000"/>
        <rFont val="Calibri"/>
        <family val="2"/>
        <scheme val="minor"/>
      </rPr>
      <t xml:space="preserve">CAN-IA
</t>
    </r>
    <r>
      <rPr>
        <b/>
        <sz val="11"/>
        <color rgb="FF000000"/>
        <rFont val="Calibri"/>
        <family val="2"/>
        <scheme val="minor"/>
      </rPr>
      <t xml:space="preserve">MME. PETILLON Margaux
</t>
    </r>
    <r>
      <rPr>
        <sz val="11"/>
        <color rgb="FF000000"/>
        <rFont val="Calibri"/>
        <family val="2"/>
        <scheme val="minor"/>
      </rPr>
      <t>Tel : 06.48.34.36.59
Mail : margaux.petillon@can-ia.fr</t>
    </r>
  </si>
  <si>
    <t>53 - COMMUNE DE ST PIERRE DES NIDS - Réhabilitation du complexe sportif</t>
  </si>
  <si>
    <t>SPDNID</t>
  </si>
  <si>
    <t>Paiement de la facture à 30J. à partir de la récéption de la demande de paiement du MOE
Pour le solde à 45j après acceptation du DGD</t>
  </si>
  <si>
    <t>SICA NORMANDIE
M. CHAUVEL Pierre
Mail : pierre.chauvel@sica-architecture61.fr
Tel : 06.16.51.88.56
M. JOSE Thierry 
Mail : thierry.jose@sica-architecture61.fr
Tel : 07.48.72.78.78
MME. CHAUSSARD Valérie
Mail : valerie.chaussard@sica-architecture61.fr</t>
  </si>
  <si>
    <t>53 - SAINT PIERRE DES NIDS - Salle Caillet</t>
  </si>
  <si>
    <t>SPDNCAILLET</t>
  </si>
  <si>
    <t>5.3 Délai global de paiement du marché et intérêts moratoires
Le mode de règlement du titulaire ou du sous-traitant est le virement administratif en respectant un délai global de paiement de trente (30) jours maximums pour les acomptes, 
les paiements partiels définitifs et le solde. Le point de départ du délai global de paiement est la date de réception de la demande de paiement par le maître d’œuvre pour les acomptes ; le point de départ du délai global de paiement du solde est la date d’acceptation du décompte général et définitif par le titulaire ou, par défaut, aux termes d’un délai de quarante-cinq (45) jours suivant la notification du décompte général définitif par le représentant du pouvoir adjudicateur dans les conditions prévues à l’article 13.4.5 du CCAG</t>
  </si>
  <si>
    <r>
      <rPr>
        <b/>
        <sz val="11"/>
        <color rgb="FFFF0000"/>
        <rFont val="Calibri"/>
        <family val="2"/>
        <scheme val="minor"/>
      </rPr>
      <t xml:space="preserve">SICA NORMANDIE
</t>
    </r>
    <r>
      <rPr>
        <b/>
        <sz val="11"/>
        <color rgb="FF000000"/>
        <rFont val="Calibri"/>
        <family val="2"/>
        <scheme val="minor"/>
      </rPr>
      <t xml:space="preserve">M. JOSE Thierry 
</t>
    </r>
    <r>
      <rPr>
        <sz val="11"/>
        <color rgb="FF000000"/>
        <rFont val="Calibri"/>
        <family val="2"/>
        <scheme val="minor"/>
      </rPr>
      <t>Mail : thierry.jose@sica-architecture61.fr
Tel : 07.48.72.78.78</t>
    </r>
  </si>
  <si>
    <t>56 - BRECH - LYCEE DU GUESCLIN  - Restructuration et extension</t>
  </si>
  <si>
    <t>AIRFACT</t>
  </si>
  <si>
    <t>GUESCLIN</t>
  </si>
  <si>
    <t xml:space="preserve">"Par dérogation à l'article 12.3.2 du CCAG Travaux, le titulaire ne pourra adresser son projet de décompte final au maître d'œuvre qu'après notification par le représentant du pouvoir adjudicateur de sa décision de levée de la dernière réserve. 
Par dérogation à l'article 12.3.2 du CCAG Travaux, l'entreprise devra transmettre son projet de décompte final dans le délai de 45 jours maximum à compter de la notification du PV de levée de la dernière réserve. A l'issue de ce délai, le décompte final sera établi par le maître d'œuvre aux risques de l'entreprise sans qu'il soit nécessaire d'une mise en demeure préalable. 
Les demandes de paiement seront établies via l’application en ligne AIRFACT."	</t>
  </si>
  <si>
    <t>DDL ARCHITECTES 
Mme HERVÉ K
Mail : k.herve@ddl-architectes.com
Tél : 02 97 21 21 36
M. ROLLAND D
Mail : d.rolland@ddl-architectes.com
Tél : 06 70 77 00 53</t>
  </si>
  <si>
    <t>56 - ETEL - SEMBREIZH - Lycée des métiers Emile JAMES</t>
  </si>
  <si>
    <t>56 - MAURON - COLLEGE MADAME DE SÉVIGNÉ - Rénovation de deux logements de fonction</t>
  </si>
  <si>
    <t>SEVIGNE</t>
  </si>
  <si>
    <r>
      <rPr>
        <b/>
        <sz val="11"/>
        <color rgb="FF000000"/>
        <rFont val="Calibri"/>
        <family val="2"/>
        <scheme val="minor"/>
      </rPr>
      <t xml:space="preserve">M. JUMEL Pascal
</t>
    </r>
    <r>
      <rPr>
        <sz val="11"/>
        <color rgb="FF000000"/>
        <rFont val="Calibri"/>
        <family val="2"/>
        <scheme val="minor"/>
      </rPr>
      <t>Tel : 06.12.43.24.24
Mail : pascal.jumel@morbihan.fr</t>
    </r>
  </si>
  <si>
    <t>78 - COMMUNE DE MARLY LE ROI - Groupe scolaire Champs des Oiseaux</t>
  </si>
  <si>
    <t>MLEROY</t>
  </si>
  <si>
    <t>79 - COMMUNE DE CHEF-BOUTONNE - Ateliers Municipaux</t>
  </si>
  <si>
    <t>CBOUTONNE</t>
  </si>
  <si>
    <r>
      <rPr>
        <b/>
        <sz val="11"/>
        <color theme="1"/>
        <rFont val="Calibri"/>
        <family val="2"/>
        <scheme val="minor"/>
      </rPr>
      <t>M. Edouard CHESNEL</t>
    </r>
    <r>
      <rPr>
        <sz val="11"/>
        <color theme="1"/>
        <rFont val="Calibri"/>
        <family val="2"/>
        <scheme val="minor"/>
      </rPr>
      <t xml:space="preserve">
Tel : 05.49.08.24.24
Mail : edouard.chesnel@crer.info
</t>
    </r>
    <r>
      <rPr>
        <b/>
        <sz val="11"/>
        <color theme="1"/>
        <rFont val="Calibri"/>
        <family val="2"/>
        <scheme val="minor"/>
      </rPr>
      <t>MME. RICARD Pascaline</t>
    </r>
    <r>
      <rPr>
        <sz val="11"/>
        <color theme="1"/>
        <rFont val="Calibri"/>
        <family val="2"/>
        <scheme val="minor"/>
      </rPr>
      <t xml:space="preserve">
Tel :  06.31.25.96.70
Mail : pascaline.ricard@chef-boutonne.fr</t>
    </r>
  </si>
  <si>
    <t>85 - FONTENAY LE COMTE - IE MOB Frenesis - Lot n°19</t>
  </si>
  <si>
    <t>IEMOB19</t>
  </si>
  <si>
    <t>11.2.1 Acomptes Dans les 30 jours à compter de la remise de l’état de situation au maître d’œuvre, les acomptes sont payés à l’entrepreneur et, s’il y a sous-traitance et délégation, au sous-traitant.
11.2.2 Solde Dans les 45 jours après l’expiration du délai défini à l’article 19.6.2 du CCAG pour la signification du décompte définitif, est dû le paiement du solde, amputé de la retenue de garantie constituée comme il est dit à l’article 20.5 du CCG.</t>
  </si>
  <si>
    <r>
      <rPr>
        <b/>
        <sz val="11"/>
        <color rgb="FFFF0000"/>
        <rFont val="Calibri"/>
        <family val="2"/>
        <scheme val="minor"/>
      </rPr>
      <t>FRENESIS</t>
    </r>
    <r>
      <rPr>
        <sz val="11"/>
        <color rgb="FF006100"/>
        <rFont val="Calibri"/>
        <family val="2"/>
        <scheme val="minor"/>
      </rPr>
      <t xml:space="preserve">
</t>
    </r>
    <r>
      <rPr>
        <b/>
        <sz val="11"/>
        <color rgb="FF006100"/>
        <rFont val="Calibri"/>
        <family val="2"/>
        <scheme val="minor"/>
      </rPr>
      <t>M. GIRAUD Guillaume</t>
    </r>
    <r>
      <rPr>
        <sz val="11"/>
        <color rgb="FF006100"/>
        <rFont val="Calibri"/>
        <family val="2"/>
        <scheme val="minor"/>
      </rPr>
      <t xml:space="preserve">
Mail : contact@frenesis.com
Tél : 02.51.69.23.83</t>
    </r>
  </si>
  <si>
    <t>85 - FONTENAY LE COMTE - IE MOB Frenesis - Lot n°20</t>
  </si>
  <si>
    <t>IEMOB20</t>
  </si>
  <si>
    <t>85 - LE PERRIER - CC OCÉAN MARAIS DE MONTS - Site Intercommunal La Ruche</t>
  </si>
  <si>
    <t>LARUCHE</t>
  </si>
  <si>
    <t>Le paiement des sommes dues est effectué dans un délai global maximum de 30 jours.</t>
  </si>
  <si>
    <t xml:space="preserve">OPS ARCHITECTURE 
M. BOUTOLLEAU
Mail : ops@ops-architecture.com
Téléphone : 02 51 68 00 17 </t>
  </si>
  <si>
    <t>85 - TALMONT SAINT HILAIRE - Ateliers municipaux</t>
  </si>
  <si>
    <t>TALMONTMAIRIE</t>
  </si>
  <si>
    <t>85 - TALMONT SAINT HILAIRE - Salle des fêtes</t>
  </si>
  <si>
    <t>TALMONTSALLEFETE</t>
  </si>
  <si>
    <t>92 - NANTERRE - NANTURRA</t>
  </si>
  <si>
    <t>NANTURRA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</si>
</sst>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40C]mmm\-yy;@"/>
  </numFmts>
  <fonts count="16"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b/>
      <sz val="11"/>
      <color theme="2" tint="-0.749992370372631"/>
      <name val="Calibri"/>
      <family val="2"/>
      <scheme val="minor"/>
    </font>
    <font>
      <u/>
      <sz val="10"/>
      <color indexed="12"/>
      <name val="Arial"/>
      <family val="2"/>
    </font>
    <font>
      <sz val="11"/>
      <name val="Calibri"/>
      <family val="2"/>
      <scheme val="minor"/>
    </font>
    <font>
      <b/>
      <sz val="11"/>
      <name val="Calibri"/>
      <family val="2"/>
      <scheme val="minor"/>
    </font>
    <font>
      <b/>
      <sz val="11"/>
      <color rgb="FFFF0000"/>
      <name val="Calibri"/>
      <family val="2"/>
      <scheme val="minor"/>
    </font>
    <font>
      <b/>
      <sz val="11"/>
      <color rgb="FF9C5700"/>
      <name val="Calibri"/>
      <family val="2"/>
      <scheme val="minor"/>
    </font>
    <font>
      <sz val="11"/>
      <color rgb="FF000000"/>
      <name val="Calibri"/>
      <family val="2"/>
      <scheme val="minor"/>
    </font>
    <font>
      <b/>
      <sz val="11"/>
      <color rgb="FF000000"/>
      <name val="Calibri"/>
      <family val="2"/>
      <scheme val="minor"/>
    </font>
    <font>
      <b/>
      <sz val="11"/>
      <color rgb="FF006100"/>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s>
  <borders count="2">
    <border>
      <left/>
      <right/>
      <top/>
      <bottom/>
      <diagonal/>
    </border>
    <border>
      <left style="double">
        <color rgb="FF3F3F3F"/>
      </left>
      <right style="double">
        <color rgb="FF3F3F3F"/>
      </right>
      <top style="double">
        <color rgb="FF3F3F3F"/>
      </top>
      <bottom style="double">
        <color rgb="FF3F3F3F"/>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8" fillId="0" borderId="0" applyNumberFormat="0" applyFill="0" applyBorder="0" applyAlignment="0" applyProtection="0">
      <alignment vertical="top"/>
      <protection locked="0"/>
    </xf>
  </cellStyleXfs>
  <cellXfs count="46">
    <xf numFmtId="0" fontId="0" fillId="0" borderId="0" xfId="0"/>
    <xf numFmtId="0" fontId="7" fillId="5" borderId="1" xfId="5" applyFont="1" applyAlignment="1">
      <alignment horizontal="center" vertical="center" wrapText="1"/>
    </xf>
    <xf numFmtId="1" fontId="7" fillId="5" borderId="1" xfId="5" applyNumberFormat="1" applyFont="1" applyAlignment="1">
      <alignment horizontal="center" vertical="center" wrapText="1"/>
    </xf>
    <xf numFmtId="44" fontId="7" fillId="5" borderId="1" xfId="5" applyNumberFormat="1" applyFont="1" applyAlignment="1">
      <alignment horizontal="center" vertical="center" wrapText="1"/>
    </xf>
    <xf numFmtId="9" fontId="7" fillId="5" borderId="1" xfId="5" applyNumberFormat="1" applyFont="1" applyAlignment="1">
      <alignment horizontal="center" vertical="center" wrapText="1"/>
    </xf>
    <xf numFmtId="14" fontId="7" fillId="5" borderId="1" xfId="5" applyNumberFormat="1" applyFont="1" applyAlignment="1">
      <alignment horizontal="center" vertical="center" wrapText="1"/>
    </xf>
    <xf numFmtId="0" fontId="0" fillId="0" borderId="0" xfId="0" applyAlignment="1">
      <alignment horizontal="center" vertical="center" wrapText="1"/>
    </xf>
    <xf numFmtId="0" fontId="4" fillId="4" borderId="0" xfId="4" applyAlignment="1">
      <alignment horizontal="left" vertical="center" wrapText="1"/>
    </xf>
    <xf numFmtId="1" fontId="4" fillId="4" borderId="0" xfId="4" applyNumberFormat="1" applyAlignment="1">
      <alignment horizontal="center" vertical="center" wrapText="1"/>
    </xf>
    <xf numFmtId="1" fontId="8" fillId="4" borderId="0" xfId="6" applyNumberFormat="1" applyFill="1" applyAlignment="1" applyProtection="1">
      <alignment horizontal="center" vertical="center" wrapText="1"/>
    </xf>
    <xf numFmtId="44" fontId="4" fillId="4" borderId="0" xfId="4" applyNumberFormat="1" applyAlignment="1">
      <alignment horizontal="center" vertical="center" wrapText="1"/>
    </xf>
    <xf numFmtId="9" fontId="4" fillId="4" borderId="0" xfId="4" applyNumberFormat="1" applyAlignment="1">
      <alignment horizontal="center" vertical="center" wrapText="1"/>
    </xf>
    <xf numFmtId="14" fontId="4" fillId="4" borderId="0" xfId="4" applyNumberFormat="1" applyAlignment="1">
      <alignment horizontal="center" vertical="center" wrapText="1"/>
    </xf>
    <xf numFmtId="0" fontId="2" fillId="2" borderId="0" xfId="2" applyAlignment="1">
      <alignment horizontal="left" vertical="center" wrapText="1"/>
    </xf>
    <xf numFmtId="1" fontId="2" fillId="2" borderId="0" xfId="2" applyNumberFormat="1" applyAlignment="1">
      <alignment horizontal="center" vertical="center" wrapText="1"/>
    </xf>
    <xf numFmtId="1" fontId="2" fillId="2" borderId="0" xfId="2" applyNumberFormat="1" applyAlignment="1" applyProtection="1">
      <alignment horizontal="center" vertical="center" wrapText="1"/>
    </xf>
    <xf numFmtId="44" fontId="2" fillId="2" borderId="0" xfId="2" applyNumberFormat="1" applyAlignment="1">
      <alignment horizontal="center" vertical="center" wrapText="1"/>
    </xf>
    <xf numFmtId="9" fontId="2" fillId="2" borderId="0" xfId="2" applyNumberFormat="1" applyAlignment="1">
      <alignment horizontal="center" vertical="center" wrapText="1"/>
    </xf>
    <xf numFmtId="14" fontId="2" fillId="2" borderId="0" xfId="2" applyNumberFormat="1" applyAlignment="1">
      <alignment horizontal="center" vertical="center" wrapText="1"/>
    </xf>
    <xf numFmtId="0" fontId="0" fillId="0" borderId="0" xfId="0" applyAlignment="1">
      <alignment horizontal="left" vertical="center" wrapText="1"/>
    </xf>
    <xf numFmtId="1" fontId="0" fillId="0" borderId="0" xfId="0" applyNumberFormat="1" applyAlignment="1">
      <alignment horizontal="center" vertical="center" wrapText="1"/>
    </xf>
    <xf numFmtId="1" fontId="8" fillId="0" borderId="0" xfId="6" applyNumberFormat="1" applyAlignment="1" applyProtection="1">
      <alignment horizontal="center" vertical="center" wrapText="1"/>
    </xf>
    <xf numFmtId="44" fontId="0" fillId="0" borderId="0" xfId="0" applyNumberFormat="1" applyAlignment="1">
      <alignment horizontal="center" vertical="center" wrapText="1"/>
    </xf>
    <xf numFmtId="9" fontId="0" fillId="0" borderId="0" xfId="1" applyFont="1" applyAlignment="1">
      <alignment horizontal="center" vertical="center" wrapText="1"/>
    </xf>
    <xf numFmtId="14" fontId="0" fillId="0" borderId="0" xfId="0" applyNumberFormat="1" applyAlignment="1">
      <alignment horizontal="center" vertical="center" wrapText="1"/>
    </xf>
    <xf numFmtId="0" fontId="9" fillId="0" borderId="0" xfId="0" applyFont="1" applyAlignment="1">
      <alignment vertical="center" wrapText="1"/>
    </xf>
    <xf numFmtId="0" fontId="0" fillId="0" borderId="0" xfId="0" applyAlignment="1">
      <alignment vertical="center" wrapText="1"/>
    </xf>
    <xf numFmtId="14" fontId="4" fillId="4" borderId="0" xfId="4" applyNumberFormat="1" applyAlignment="1">
      <alignment horizontal="center" vertical="center"/>
    </xf>
    <xf numFmtId="0" fontId="4" fillId="4" borderId="0" xfId="4" applyAlignment="1">
      <alignment vertical="center" wrapText="1"/>
    </xf>
    <xf numFmtId="0" fontId="2" fillId="2" borderId="0" xfId="2" applyAlignment="1">
      <alignment vertical="center" wrapText="1"/>
    </xf>
    <xf numFmtId="14" fontId="4" fillId="4" borderId="0" xfId="4" quotePrefix="1" applyNumberFormat="1" applyAlignment="1">
      <alignment horizontal="center" vertical="center"/>
    </xf>
    <xf numFmtId="164" fontId="2" fillId="2" borderId="0" xfId="2" quotePrefix="1" applyNumberFormat="1" applyAlignment="1">
      <alignment horizontal="center" vertical="center" wrapText="1"/>
    </xf>
    <xf numFmtId="14" fontId="2" fillId="2" borderId="0" xfId="2" quotePrefix="1" applyNumberFormat="1" applyAlignment="1">
      <alignment horizontal="center" vertical="center" wrapText="1"/>
    </xf>
    <xf numFmtId="165" fontId="0" fillId="0" borderId="0" xfId="0" applyNumberFormat="1" applyAlignment="1">
      <alignment horizontal="center" vertical="center" wrapText="1"/>
    </xf>
    <xf numFmtId="0" fontId="13" fillId="0" borderId="0" xfId="0" applyFont="1" applyAlignment="1">
      <alignment vertical="center" wrapText="1"/>
    </xf>
    <xf numFmtId="0" fontId="3" fillId="3" borderId="0" xfId="3" applyAlignment="1">
      <alignment vertical="center" wrapText="1"/>
    </xf>
    <xf numFmtId="1" fontId="3" fillId="3" borderId="0" xfId="3" applyNumberFormat="1" applyAlignment="1">
      <alignment horizontal="center" vertical="center" wrapText="1"/>
    </xf>
    <xf numFmtId="1" fontId="3" fillId="3" borderId="0" xfId="3" applyNumberFormat="1" applyAlignment="1" applyProtection="1">
      <alignment horizontal="center" vertical="center" wrapText="1"/>
    </xf>
    <xf numFmtId="44" fontId="3" fillId="3" borderId="0" xfId="3" applyNumberFormat="1" applyAlignment="1">
      <alignment horizontal="center" vertical="center" wrapText="1"/>
    </xf>
    <xf numFmtId="9" fontId="3" fillId="3" borderId="0" xfId="3" applyNumberFormat="1" applyAlignment="1">
      <alignment horizontal="center" vertical="center" wrapText="1"/>
    </xf>
    <xf numFmtId="14" fontId="3" fillId="3" borderId="0" xfId="3" applyNumberFormat="1" applyAlignment="1">
      <alignment horizontal="center" vertical="center" wrapText="1"/>
    </xf>
    <xf numFmtId="165" fontId="2" fillId="2" borderId="0" xfId="2" applyNumberFormat="1" applyAlignment="1">
      <alignment horizontal="center" vertical="center" wrapText="1"/>
    </xf>
    <xf numFmtId="0" fontId="1" fillId="0" borderId="0" xfId="0" applyFont="1" applyAlignment="1">
      <alignment vertical="center" wrapText="1"/>
    </xf>
    <xf numFmtId="44" fontId="6" fillId="0" borderId="0" xfId="0" applyNumberFormat="1" applyFont="1" applyAlignment="1">
      <alignment horizontal="center" vertical="center" wrapText="1"/>
    </xf>
    <xf numFmtId="0" fontId="8" fillId="0" borderId="0" xfId="6" quotePrefix="1" applyAlignment="1" applyProtection="1">
      <alignment horizontal="center"/>
    </xf>
    <xf numFmtId="12" fontId="0" fillId="0" borderId="0" xfId="0" applyNumberFormat="1" applyAlignment="1">
      <alignment horizontal="center" vertical="center" wrapText="1"/>
    </xf>
  </cellXfs>
  <cellStyles count="7">
    <cellStyle name="Insatisfaisant" xfId="3" builtinId="27"/>
    <cellStyle name="Lien hypertexte 2" xfId="6" xr:uid="{8F725D80-320F-4A17-BCEE-D6BCC0CE830C}"/>
    <cellStyle name="Neutre" xfId="4" builtinId="28"/>
    <cellStyle name="Normal" xfId="0" builtinId="0"/>
    <cellStyle name="Pourcentage" xfId="1" builtinId="5"/>
    <cellStyle name="Satisfaisant" xfId="2" builtinId="26"/>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thebaud\AppData\Local\Microsoft\Windows\INetCache\Content.Outlook\1V00D7BO\SUIVI%20FACTURATION%20AO%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C Facturation par Projets"/>
      <sheetName val="DÉTAIL DES PROJETS"/>
      <sheetName val="DÉTAIL DES FACTURES"/>
      <sheetName val="SUIVI AVANCEMENT"/>
      <sheetName val="FACTURES INTÈGRÉES"/>
      <sheetName val="13 - ENSUES LA REDONNE"/>
      <sheetName val="17 - OPH LA ROCHELLE"/>
      <sheetName val="22 - CA GUINGAMP"/>
      <sheetName val="22 - CÔTES DARMOR"/>
      <sheetName val="29 - PLOGONNEC"/>
      <sheetName val="35 - COMMUNE DE NOYAL"/>
      <sheetName val="35 - COUESNON M. BRETAGNE"/>
      <sheetName val="44 - CC PAYS DE BLAIN "/>
      <sheetName val="44 - BOUEE"/>
      <sheetName val="44 - DERVAL"/>
      <sheetName val="44 - COMMUNE DE COUERON"/>
      <sheetName val="44 - COMMUNE DE PAULX"/>
      <sheetName val="44 - PONTCHATEAU - PS"/>
      <sheetName val="44 - PONTCHATEAU - Vestiaires"/>
      <sheetName val="44 - COMMUNE DE PORNICHET"/>
      <sheetName val="44 - COMMUNE DU CROISIC"/>
      <sheetName val="44 - ST MALO DE GUERSAC"/>
      <sheetName val="44 - CORDEMAIS - MAIRIE"/>
      <sheetName val="44 - CORDEMAIS &quot;Hélianthes&quot;"/>
      <sheetName val="44 - DREFFEAC"/>
      <sheetName val="44 - HABITAT 44"/>
      <sheetName val="44 - HERIC"/>
      <sheetName val="44 - CHAPELLE SUR ERDRE"/>
      <sheetName val="44 - POUILLE LES COTEAUX"/>
      <sheetName val="44 - ST GILDAS DES BOIS"/>
      <sheetName val="44 - SAINT-HERBLAIN - CONDORCET"/>
      <sheetName val="44 - SOUDAN"/>
      <sheetName val="49 - ALTER - TRUFFAUT"/>
      <sheetName val="49 - ALTER - JEAN ZAY"/>
      <sheetName val="49 - ALTER - COUSTEAU"/>
      <sheetName val="49 - ALTER - ESPACE"/>
      <sheetName val="49 - ALTER - CHANPIGNE"/>
      <sheetName val="49 - ALTER - AVRILLE"/>
      <sheetName val="44 - BEAUPREAU"/>
      <sheetName val="53 - ST PIERRE DES NIDS"/>
      <sheetName val="53 - SPDN - Salle CAILLET"/>
      <sheetName val="56 - LYCEE GUESCLIN"/>
      <sheetName val="56 - DEPT MORBIHAN"/>
      <sheetName val="78 - COMMUNE DE MARLY LE ROI"/>
      <sheetName val="79 - CHEF-BOUTONNE"/>
      <sheetName val="85 - IE MOB LOT 19"/>
      <sheetName val="85 - IE MOB LOT 20"/>
      <sheetName val="85 - CC OCÉAN MARAIS DE MONTS"/>
      <sheetName val="85 - TALMONT - FETE"/>
      <sheetName val="85 - TALMONT MAIRIE"/>
      <sheetName val="92 - NANTERRE - NANTURRA"/>
    </sheetNames>
    <sheetDataSet>
      <sheetData sheetId="0" refreshError="1"/>
      <sheetData sheetId="1"/>
      <sheetData sheetId="2" refreshError="1"/>
      <sheetData sheetId="3">
        <row r="1">
          <cell r="A1" t="str">
            <v>AO</v>
          </cell>
          <cell r="C1" t="str">
            <v>IMPACT</v>
          </cell>
          <cell r="H1" t="str">
            <v>MONTANT TTC</v>
          </cell>
        </row>
        <row r="2">
          <cell r="A2" t="str">
            <v>85 - FONTENAY LE COMTE - IE MOB Frenesis - Lot n°19</v>
          </cell>
          <cell r="C2" t="str">
            <v>NON</v>
          </cell>
          <cell r="H2">
            <v>87556.752000000008</v>
          </cell>
        </row>
        <row r="3">
          <cell r="A3" t="str">
            <v>85 - FONTENAY LE COMTE - IE MOB Frenesis - Lot n°20</v>
          </cell>
          <cell r="C3" t="str">
            <v>NON</v>
          </cell>
          <cell r="H3">
            <v>105496.02</v>
          </cell>
        </row>
        <row r="4">
          <cell r="A4" t="str">
            <v>85 - FONTENAY LE COMTE - IE MOB Frenesis - Lot n°19</v>
          </cell>
          <cell r="C4" t="str">
            <v>NON</v>
          </cell>
          <cell r="H4">
            <v>-87556.752000000008</v>
          </cell>
        </row>
        <row r="5">
          <cell r="A5" t="str">
            <v>85 - FONTENAY LE COMTE - IE MOB Frenesis - Lot n°20</v>
          </cell>
          <cell r="C5" t="str">
            <v>NON</v>
          </cell>
          <cell r="H5">
            <v>-105496.02</v>
          </cell>
        </row>
        <row r="6">
          <cell r="A6" t="str">
            <v>85 - FONTENAY LE COMTE - IE MOB Frenesis - Lot n°19</v>
          </cell>
          <cell r="C6" t="str">
            <v>NON</v>
          </cell>
          <cell r="H6">
            <v>87556.752000000008</v>
          </cell>
        </row>
        <row r="7">
          <cell r="A7" t="str">
            <v>85 - FONTENAY LE COMTE - IE MOB Frenesis - Lot n°20</v>
          </cell>
          <cell r="C7" t="str">
            <v>NON</v>
          </cell>
          <cell r="H7">
            <v>105496.02</v>
          </cell>
        </row>
        <row r="8">
          <cell r="A8" t="str">
            <v>85 - FONTENAY LE COMTE - IE MOB Frenesis - Lot n°19</v>
          </cell>
          <cell r="C8" t="str">
            <v>OUI</v>
          </cell>
          <cell r="H8">
            <v>87556.752000000008</v>
          </cell>
        </row>
        <row r="9">
          <cell r="A9" t="str">
            <v>85 - FONTENAY LE COMTE - IE MOB Frenesis - Lot n°20</v>
          </cell>
          <cell r="C9" t="str">
            <v>OUI</v>
          </cell>
          <cell r="H9">
            <v>105496.02</v>
          </cell>
        </row>
        <row r="10">
          <cell r="A10" t="str">
            <v>85 - FONTENAY LE COMTE - IE MOB Frenesis - Lot n°19</v>
          </cell>
          <cell r="C10" t="str">
            <v>NON</v>
          </cell>
          <cell r="H10">
            <v>-87556.752000000008</v>
          </cell>
        </row>
        <row r="11">
          <cell r="A11" t="str">
            <v>85 - FONTENAY LE COMTE - IE MOB Frenesis - Lot n°20</v>
          </cell>
          <cell r="C11" t="str">
            <v>NON</v>
          </cell>
          <cell r="H11">
            <v>-105496.02</v>
          </cell>
        </row>
        <row r="12">
          <cell r="A12" t="str">
            <v>17 - LA ROCHELLE - OPH - Bâtiment de l'office</v>
          </cell>
          <cell r="C12" t="str">
            <v>NON</v>
          </cell>
          <cell r="H12">
            <v>55920</v>
          </cell>
        </row>
        <row r="13">
          <cell r="A13" t="str">
            <v>17 - LA ROCHELLE - OPH - Bâtiment de l'office</v>
          </cell>
          <cell r="C13" t="str">
            <v>NON</v>
          </cell>
          <cell r="H13">
            <v>37140</v>
          </cell>
        </row>
        <row r="14">
          <cell r="A14" t="str">
            <v>17 - LA ROCHELLE - OPH - Bâtiment de l'office</v>
          </cell>
          <cell r="C14" t="str">
            <v>NON</v>
          </cell>
          <cell r="H14">
            <v>2100</v>
          </cell>
        </row>
        <row r="15">
          <cell r="A15" t="str">
            <v>17 - LA ROCHELLE - OPH - Bâtiment de l'office</v>
          </cell>
          <cell r="C15" t="str">
            <v>NON</v>
          </cell>
          <cell r="H15">
            <v>-55920</v>
          </cell>
        </row>
        <row r="16">
          <cell r="A16" t="str">
            <v>17 - LA ROCHELLE - OPH - Bâtiment de l'office</v>
          </cell>
          <cell r="C16" t="str">
            <v>NON</v>
          </cell>
          <cell r="H16">
            <v>-37140</v>
          </cell>
        </row>
        <row r="17">
          <cell r="A17" t="str">
            <v>17 - LA ROCHELLE - OPH - Bâtiment de l'office</v>
          </cell>
          <cell r="C17" t="str">
            <v>NON</v>
          </cell>
          <cell r="H17">
            <v>-2100</v>
          </cell>
        </row>
        <row r="18">
          <cell r="A18" t="str">
            <v>17 - LA ROCHELLE - OPH - Bâtiment de l'office</v>
          </cell>
          <cell r="C18" t="str">
            <v>NON</v>
          </cell>
          <cell r="H18">
            <v>2100</v>
          </cell>
        </row>
        <row r="19">
          <cell r="A19" t="str">
            <v>17 - LA ROCHELLE - OPH - Bâtiment de l'office</v>
          </cell>
          <cell r="C19" t="str">
            <v>NON</v>
          </cell>
          <cell r="H19">
            <v>37140</v>
          </cell>
        </row>
        <row r="20">
          <cell r="A20" t="str">
            <v>85 - TALMONT SAINT HILAIRE - Salle des fêtes</v>
          </cell>
          <cell r="C20" t="str">
            <v>NON</v>
          </cell>
          <cell r="H20">
            <v>31468.799999999999</v>
          </cell>
        </row>
        <row r="21">
          <cell r="A21" t="str">
            <v>85 - TALMONT SAINT HILAIRE - Ateliers municipaux</v>
          </cell>
          <cell r="C21" t="str">
            <v>NON</v>
          </cell>
          <cell r="H21">
            <v>24743.411999999997</v>
          </cell>
        </row>
        <row r="22">
          <cell r="A22" t="str">
            <v>17 - LA ROCHELLE - OPH - Bâtiment de l'office</v>
          </cell>
          <cell r="C22" t="str">
            <v>NON</v>
          </cell>
          <cell r="H22">
            <v>-37140</v>
          </cell>
        </row>
        <row r="23">
          <cell r="A23" t="str">
            <v>17 - LA ROCHELLE - OPH - Bâtiment de l'office</v>
          </cell>
          <cell r="C23" t="str">
            <v>NON</v>
          </cell>
          <cell r="H23">
            <v>-2100</v>
          </cell>
        </row>
        <row r="24">
          <cell r="A24" t="str">
            <v>17 - LA ROCHELLE - OPH - Bâtiment de l'office</v>
          </cell>
          <cell r="C24" t="str">
            <v>OUI</v>
          </cell>
          <cell r="H24">
            <v>22368</v>
          </cell>
        </row>
        <row r="25">
          <cell r="A25" t="str">
            <v>85 - TALMONT SAINT HILAIRE - Salle des fêtes</v>
          </cell>
          <cell r="C25" t="str">
            <v>NON</v>
          </cell>
          <cell r="H25">
            <v>12602.4</v>
          </cell>
        </row>
        <row r="26">
          <cell r="A26" t="str">
            <v>85 - TALMONT SAINT HILAIRE - Salle des fêtes</v>
          </cell>
          <cell r="C26" t="str">
            <v>NON</v>
          </cell>
          <cell r="H26">
            <v>-12602.4</v>
          </cell>
        </row>
        <row r="27">
          <cell r="A27" t="str">
            <v>85 - TALMONT SAINT HILAIRE - Salle des fêtes</v>
          </cell>
          <cell r="C27" t="str">
            <v>NON</v>
          </cell>
          <cell r="H27">
            <v>-31468.799999999999</v>
          </cell>
        </row>
        <row r="28">
          <cell r="A28" t="str">
            <v>85 - TALMONT SAINT HILAIRE - Salle des fêtes</v>
          </cell>
          <cell r="C28" t="str">
            <v>NON</v>
          </cell>
          <cell r="H28">
            <v>33910.799999999996</v>
          </cell>
        </row>
        <row r="29">
          <cell r="A29" t="str">
            <v>85 - TALMONT SAINT HILAIRE - Ateliers municipaux</v>
          </cell>
          <cell r="C29" t="str">
            <v>NON</v>
          </cell>
          <cell r="H29">
            <v>33378</v>
          </cell>
        </row>
        <row r="30">
          <cell r="A30" t="str">
            <v>17 - LA ROCHELLE - OPH - Bâtiment de l'office</v>
          </cell>
          <cell r="C30" t="str">
            <v>OUI</v>
          </cell>
          <cell r="H30">
            <v>27420</v>
          </cell>
        </row>
        <row r="31">
          <cell r="A31" t="str">
            <v>44 - HABITAT 44 - Sites Renac</v>
          </cell>
          <cell r="C31" t="str">
            <v>NON</v>
          </cell>
          <cell r="H31">
            <v>9720</v>
          </cell>
        </row>
        <row r="32">
          <cell r="A32" t="str">
            <v>44 - HABITAT 44 - Sites Renac</v>
          </cell>
          <cell r="C32" t="str">
            <v>NON</v>
          </cell>
          <cell r="H32">
            <v>-9720</v>
          </cell>
        </row>
        <row r="33">
          <cell r="A33" t="str">
            <v>44 - HABITAT 44 - Sites Renac</v>
          </cell>
          <cell r="C33" t="str">
            <v>NON</v>
          </cell>
          <cell r="H33">
            <v>9720</v>
          </cell>
        </row>
        <row r="34">
          <cell r="A34" t="str">
            <v>85 - TALMONT SAINT HILAIRE - Ateliers municipaux</v>
          </cell>
          <cell r="C34" t="str">
            <v>NON</v>
          </cell>
          <cell r="H34">
            <v>-24743.411999999997</v>
          </cell>
        </row>
        <row r="35">
          <cell r="A35" t="str">
            <v>85 - TALMONT SAINT HILAIRE - Salle des fêtes</v>
          </cell>
          <cell r="C35" t="str">
            <v>NON</v>
          </cell>
          <cell r="H35">
            <v>-33910.799999999996</v>
          </cell>
        </row>
        <row r="36">
          <cell r="A36" t="str">
            <v>85 - TALMONT SAINT HILAIRE - Ateliers municipaux</v>
          </cell>
          <cell r="C36" t="str">
            <v>NON</v>
          </cell>
          <cell r="H36">
            <v>-33378</v>
          </cell>
        </row>
        <row r="37">
          <cell r="A37" t="str">
            <v>85 - TALMONT SAINT HILAIRE - Ateliers municipaux</v>
          </cell>
          <cell r="C37" t="str">
            <v>NON</v>
          </cell>
          <cell r="H37">
            <v>54883.199999999997</v>
          </cell>
        </row>
        <row r="38">
          <cell r="A38" t="str">
            <v>85 - TALMONT SAINT HILAIRE - Salle des fêtes</v>
          </cell>
          <cell r="C38" t="str">
            <v>NON</v>
          </cell>
          <cell r="H38">
            <v>29325.599999999999</v>
          </cell>
        </row>
        <row r="39">
          <cell r="A39" t="str">
            <v>85 - TALMONT SAINT HILAIRE - Ateliers municipaux</v>
          </cell>
          <cell r="C39" t="str">
            <v>NON</v>
          </cell>
          <cell r="H39">
            <v>38368.86</v>
          </cell>
        </row>
        <row r="40">
          <cell r="A40" t="str">
            <v>85 - TALMONT SAINT HILAIRE - Ateliers municipaux</v>
          </cell>
          <cell r="C40" t="str">
            <v>NON</v>
          </cell>
          <cell r="H40">
            <v>-54883.199999999997</v>
          </cell>
        </row>
        <row r="41">
          <cell r="A41" t="str">
            <v>44 - HABITAT 44 - Sites Urien</v>
          </cell>
          <cell r="C41" t="str">
            <v>NON</v>
          </cell>
          <cell r="H41">
            <v>25272</v>
          </cell>
        </row>
        <row r="42">
          <cell r="A42" t="str">
            <v>44 - HABITAT 44 - Sites Renac</v>
          </cell>
          <cell r="C42" t="str">
            <v>NON</v>
          </cell>
          <cell r="H42">
            <v>19843.8</v>
          </cell>
        </row>
        <row r="43">
          <cell r="A43" t="str">
            <v>85 - TALMONT SAINT HILAIRE - Salle des fêtes</v>
          </cell>
          <cell r="C43" t="str">
            <v>NON</v>
          </cell>
          <cell r="H43">
            <v>29325.599999999999</v>
          </cell>
        </row>
        <row r="44">
          <cell r="A44" t="str">
            <v>85 - TALMONT SAINT HILAIRE - Ateliers municipaux</v>
          </cell>
          <cell r="C44" t="str">
            <v>NON</v>
          </cell>
          <cell r="H44">
            <v>38368.86</v>
          </cell>
        </row>
        <row r="45">
          <cell r="A45" t="str">
            <v>85 - TALMONT SAINT HILAIRE - Salle des fêtes</v>
          </cell>
          <cell r="C45" t="str">
            <v>NON</v>
          </cell>
          <cell r="H45">
            <v>-29325.599999999999</v>
          </cell>
        </row>
        <row r="46">
          <cell r="A46" t="str">
            <v>85 - TALMONT SAINT HILAIRE - Ateliers municipaux</v>
          </cell>
          <cell r="C46" t="str">
            <v>NON</v>
          </cell>
          <cell r="H46">
            <v>-38368.86</v>
          </cell>
        </row>
        <row r="47">
          <cell r="A47" t="str">
            <v>44 - HABITAT 44 - Sites Renac</v>
          </cell>
          <cell r="C47" t="str">
            <v>NON</v>
          </cell>
          <cell r="H47">
            <v>-9720</v>
          </cell>
        </row>
        <row r="48">
          <cell r="A48" t="str">
            <v>44 - HABITAT 44 - Sites Urien</v>
          </cell>
          <cell r="C48" t="str">
            <v>NON</v>
          </cell>
          <cell r="H48">
            <v>-25272</v>
          </cell>
        </row>
        <row r="49">
          <cell r="A49" t="str">
            <v>44 - HABITAT 44 - Sites Renac</v>
          </cell>
          <cell r="C49" t="str">
            <v>NON</v>
          </cell>
          <cell r="H49">
            <v>-19843.8</v>
          </cell>
        </row>
        <row r="50">
          <cell r="A50" t="str">
            <v>44 - HABITAT 44 - Sites Renac</v>
          </cell>
          <cell r="C50" t="str">
            <v>OUI</v>
          </cell>
          <cell r="H50">
            <v>9720</v>
          </cell>
        </row>
        <row r="51">
          <cell r="A51" t="str">
            <v>44 - HABITAT 44 - Sites Urien</v>
          </cell>
          <cell r="C51" t="str">
            <v>OUI</v>
          </cell>
          <cell r="H51">
            <v>25272</v>
          </cell>
        </row>
        <row r="52">
          <cell r="A52" t="str">
            <v>44 - HABITAT 44 - Sites Renac</v>
          </cell>
          <cell r="C52" t="str">
            <v>OUI</v>
          </cell>
          <cell r="H52">
            <v>19843.8</v>
          </cell>
        </row>
        <row r="53">
          <cell r="A53" t="str">
            <v>44 - HABITAT 44 - Sites Urien</v>
          </cell>
          <cell r="C53" t="str">
            <v>OUI</v>
          </cell>
          <cell r="H53">
            <v>22284</v>
          </cell>
        </row>
        <row r="54">
          <cell r="A54" t="str">
            <v>85 - TALMONT SAINT HILAIRE - Salle des fêtes</v>
          </cell>
          <cell r="C54" t="str">
            <v>OUI</v>
          </cell>
          <cell r="H54">
            <v>29325.599999999999</v>
          </cell>
        </row>
        <row r="55">
          <cell r="A55" t="str">
            <v>85 - TALMONT SAINT HILAIRE - Ateliers municipaux</v>
          </cell>
          <cell r="C55" t="str">
            <v>OUI</v>
          </cell>
          <cell r="H55">
            <v>38368.86</v>
          </cell>
        </row>
        <row r="56">
          <cell r="A56" t="str">
            <v>85 - TALMONT SAINT HILAIRE - Salle des fêtes</v>
          </cell>
          <cell r="C56" t="str">
            <v>NON</v>
          </cell>
          <cell r="H56">
            <v>-29325.599999999999</v>
          </cell>
        </row>
        <row r="57">
          <cell r="A57" t="str">
            <v>85 - TALMONT SAINT HILAIRE - Ateliers municipaux</v>
          </cell>
          <cell r="C57" t="str">
            <v>NON</v>
          </cell>
          <cell r="H57">
            <v>-38368.86</v>
          </cell>
        </row>
        <row r="58">
          <cell r="A58" t="str">
            <v>85 - TALMONT SAINT HILAIRE - Salle des fêtes</v>
          </cell>
          <cell r="C58" t="str">
            <v>NON</v>
          </cell>
          <cell r="H58">
            <v>9711.6</v>
          </cell>
        </row>
        <row r="59">
          <cell r="A59" t="str">
            <v>44 - HABITAT 44 - Sites Urien</v>
          </cell>
          <cell r="C59" t="str">
            <v>NON</v>
          </cell>
          <cell r="H59">
            <v>2574</v>
          </cell>
        </row>
        <row r="60">
          <cell r="A60" t="str">
            <v>44 - HABITAT 44 - Sites Renac</v>
          </cell>
          <cell r="C60" t="str">
            <v>NON</v>
          </cell>
          <cell r="H60">
            <v>15176.4</v>
          </cell>
        </row>
        <row r="61">
          <cell r="A61" t="str">
            <v>44 - HABITAT 44 - Sites Renac</v>
          </cell>
          <cell r="C61" t="str">
            <v>OUI</v>
          </cell>
          <cell r="H61">
            <v>15176.4</v>
          </cell>
        </row>
        <row r="62">
          <cell r="A62" t="str">
            <v>44 - HABITAT 44 - Sites Urien</v>
          </cell>
          <cell r="C62" t="str">
            <v>OUI</v>
          </cell>
          <cell r="H62">
            <v>2574</v>
          </cell>
        </row>
        <row r="63">
          <cell r="A63" t="str">
            <v>56 - MAURON - COLLEGE MADAME DE SÉVIGNÉ - Rénovation de deux logements de fonction</v>
          </cell>
          <cell r="C63" t="str">
            <v>NON</v>
          </cell>
          <cell r="H63">
            <v>23328</v>
          </cell>
        </row>
        <row r="64">
          <cell r="A64" t="str">
            <v>44 - COMMUNE DE PONTCHÂTEAU - Pôle solidaire</v>
          </cell>
          <cell r="C64" t="str">
            <v>OUI</v>
          </cell>
          <cell r="H64">
            <v>30852</v>
          </cell>
        </row>
        <row r="65">
          <cell r="A65" t="str">
            <v>44 - HABITAT 44 - Sites Renac</v>
          </cell>
          <cell r="C65" t="str">
            <v>NON</v>
          </cell>
          <cell r="H65">
            <v>-15176.4</v>
          </cell>
        </row>
        <row r="66">
          <cell r="A66" t="str">
            <v>44 - HABITAT 44 - Sites Urien</v>
          </cell>
          <cell r="C66" t="str">
            <v>NON</v>
          </cell>
          <cell r="H66">
            <v>-2574</v>
          </cell>
        </row>
        <row r="67">
          <cell r="A67" t="str">
            <v>56 - MAURON - COLLEGE MADAME DE SÉVIGNÉ - Rénovation de deux logements de fonction</v>
          </cell>
          <cell r="C67" t="str">
            <v>NON</v>
          </cell>
          <cell r="H67">
            <v>43978.799999999996</v>
          </cell>
        </row>
        <row r="68">
          <cell r="A68" t="str">
            <v>56 - MAURON - COLLEGE MADAME DE SÉVIGNÉ - Rénovation de deux logements de fonction</v>
          </cell>
          <cell r="C68" t="str">
            <v>NON</v>
          </cell>
          <cell r="H68">
            <v>-23328</v>
          </cell>
        </row>
        <row r="69">
          <cell r="A69" t="str">
            <v>44 - COMMUNE DE PONTCHÂTEAU - Pôle solidaire</v>
          </cell>
          <cell r="C69" t="str">
            <v>NON</v>
          </cell>
          <cell r="H69">
            <v>-30852</v>
          </cell>
        </row>
        <row r="70">
          <cell r="A70" t="str">
            <v>44 - COMMUNE DE PONTCHÂTEAU - Pôle solidaire</v>
          </cell>
          <cell r="C70" t="str">
            <v>NON</v>
          </cell>
          <cell r="H70">
            <v>36732</v>
          </cell>
        </row>
        <row r="71">
          <cell r="A71" t="str">
            <v>44 - SAINT GILDAS DES BOIS - Centre Technique Intercommunal</v>
          </cell>
          <cell r="C71" t="str">
            <v>NON</v>
          </cell>
          <cell r="H71">
            <v>19062</v>
          </cell>
        </row>
        <row r="72">
          <cell r="A72" t="str">
            <v>44 - SOUDAN - Pôle enfance</v>
          </cell>
          <cell r="C72" t="str">
            <v>NON</v>
          </cell>
          <cell r="H72">
            <v>47703.48</v>
          </cell>
        </row>
        <row r="73">
          <cell r="A73" t="str">
            <v>56 - BRECH - LYCEE DU GUESCLIN  - Restructuration et extension</v>
          </cell>
          <cell r="C73" t="str">
            <v>NON</v>
          </cell>
          <cell r="H73">
            <v>113783.592</v>
          </cell>
        </row>
        <row r="74">
          <cell r="A74" t="str">
            <v>85 - FONTENAY LE COMTE - IE MOB Frenesis - Lot n°19</v>
          </cell>
          <cell r="C74" t="str">
            <v>NON</v>
          </cell>
          <cell r="H74">
            <v>145927.92000000001</v>
          </cell>
        </row>
        <row r="75">
          <cell r="A75" t="str">
            <v>85 - FONTENAY LE COMTE - IE MOB Frenesis - Lot n°20</v>
          </cell>
          <cell r="C75" t="str">
            <v>NON</v>
          </cell>
          <cell r="H75">
            <v>175826.69999999998</v>
          </cell>
        </row>
        <row r="76">
          <cell r="A76" t="str">
            <v>85 - FONTENAY LE COMTE - IE MOB Frenesis - Lot n°19</v>
          </cell>
          <cell r="C76" t="str">
            <v>NON</v>
          </cell>
          <cell r="H76">
            <v>145927.92000000001</v>
          </cell>
        </row>
        <row r="77">
          <cell r="A77" t="str">
            <v>85 - FONTENAY LE COMTE - IE MOB Frenesis - Lot n°19</v>
          </cell>
          <cell r="C77" t="str">
            <v>NON</v>
          </cell>
          <cell r="H77">
            <v>-145927.92000000001</v>
          </cell>
        </row>
        <row r="78">
          <cell r="A78" t="str">
            <v>85 - TALMONT SAINT HILAIRE - Salle des fêtes</v>
          </cell>
          <cell r="C78" t="str">
            <v>OUI</v>
          </cell>
          <cell r="H78">
            <v>9471.6</v>
          </cell>
        </row>
        <row r="79">
          <cell r="A79" t="str">
            <v>85 - TALMONT SAINT HILAIRE - Ateliers municipaux</v>
          </cell>
          <cell r="C79" t="str">
            <v>NON</v>
          </cell>
          <cell r="H79">
            <v>41434.212</v>
          </cell>
        </row>
        <row r="80">
          <cell r="A80" t="str">
            <v>85 - TALMONT SAINT HILAIRE - Salle des fêtes</v>
          </cell>
          <cell r="C80" t="str">
            <v>NON</v>
          </cell>
          <cell r="H80">
            <v>2431.1999999999998</v>
          </cell>
        </row>
        <row r="81">
          <cell r="A81" t="str">
            <v>85 - FONTENAY LE COMTE - IE MOB Frenesis - Lot n°19</v>
          </cell>
          <cell r="C81" t="str">
            <v>NON</v>
          </cell>
          <cell r="H81">
            <v>-145927.92000000001</v>
          </cell>
        </row>
        <row r="82">
          <cell r="A82" t="str">
            <v>85 - FONTENAY LE COMTE - IE MOB Frenesis - Lot n°20</v>
          </cell>
          <cell r="C82" t="str">
            <v>NON</v>
          </cell>
          <cell r="H82">
            <v>-175826.69999999998</v>
          </cell>
        </row>
        <row r="83">
          <cell r="A83" t="str">
            <v>85 - FONTENAY LE COMTE - IE MOB Frenesis - Lot n°19</v>
          </cell>
          <cell r="C83" t="str">
            <v>NON</v>
          </cell>
          <cell r="H83">
            <v>87556.752000000008</v>
          </cell>
        </row>
        <row r="84">
          <cell r="A84" t="str">
            <v>85 - FONTENAY LE COMTE - IE MOB Frenesis - Lot n°19</v>
          </cell>
          <cell r="C84" t="str">
            <v>NON</v>
          </cell>
          <cell r="H84">
            <v>58371.167999999998</v>
          </cell>
        </row>
        <row r="85">
          <cell r="A85" t="str">
            <v>85 - FONTENAY LE COMTE - IE MOB Frenesis - Lot n°20</v>
          </cell>
          <cell r="C85" t="str">
            <v>NON</v>
          </cell>
          <cell r="H85">
            <v>105496.02</v>
          </cell>
        </row>
        <row r="86">
          <cell r="A86" t="str">
            <v>85 - FONTENAY LE COMTE - IE MOB Frenesis - Lot n°20</v>
          </cell>
          <cell r="C86" t="str">
            <v>NON</v>
          </cell>
          <cell r="H86">
            <v>70330.679999999993</v>
          </cell>
        </row>
        <row r="87">
          <cell r="A87" t="str">
            <v>85 - FONTENAY LE COMTE - IE MOB Frenesis - Lot n°19</v>
          </cell>
          <cell r="C87" t="str">
            <v>NON</v>
          </cell>
          <cell r="H87">
            <v>-87556.752000000008</v>
          </cell>
        </row>
        <row r="88">
          <cell r="A88" t="str">
            <v>85 - FONTENAY LE COMTE - IE MOB Frenesis - Lot n°19</v>
          </cell>
          <cell r="C88" t="str">
            <v>NON</v>
          </cell>
          <cell r="H88">
            <v>-58371.167999999998</v>
          </cell>
        </row>
        <row r="89">
          <cell r="A89" t="str">
            <v>85 - FONTENAY LE COMTE - IE MOB Frenesis - Lot n°20</v>
          </cell>
          <cell r="C89" t="str">
            <v>NON</v>
          </cell>
          <cell r="H89">
            <v>-70330.679999999993</v>
          </cell>
        </row>
        <row r="90">
          <cell r="A90" t="str">
            <v>85 - FONTENAY LE COMTE - IE MOB Frenesis - Lot n°20</v>
          </cell>
          <cell r="C90" t="str">
            <v>NON</v>
          </cell>
          <cell r="H90">
            <v>-105496.02</v>
          </cell>
        </row>
        <row r="91">
          <cell r="A91" t="str">
            <v>85 - FONTENAY LE COMTE - IE MOB Frenesis - Lot n°20</v>
          </cell>
          <cell r="C91" t="str">
            <v>OUI</v>
          </cell>
          <cell r="H91">
            <v>105496.02</v>
          </cell>
        </row>
        <row r="92">
          <cell r="A92" t="str">
            <v>85 - FONTENAY LE COMTE - IE MOB Frenesis - Lot n°20</v>
          </cell>
          <cell r="C92" t="str">
            <v>NON</v>
          </cell>
          <cell r="H92">
            <v>70330.679999999993</v>
          </cell>
        </row>
        <row r="93">
          <cell r="A93" t="str">
            <v>85 - FONTENAY LE COMTE - IE MOB Frenesis - Lot n°19</v>
          </cell>
          <cell r="C93" t="str">
            <v>NON</v>
          </cell>
          <cell r="H93">
            <v>58371.167999999998</v>
          </cell>
        </row>
        <row r="94">
          <cell r="A94" t="str">
            <v>85 - FONTENAY LE COMTE - IE MOB Frenesis - Lot n°19</v>
          </cell>
          <cell r="C94" t="str">
            <v>OUI</v>
          </cell>
          <cell r="H94">
            <v>87556.752000000008</v>
          </cell>
        </row>
        <row r="95">
          <cell r="A95" t="str">
            <v>85 - FONTENAY LE COMTE - IE MOB Frenesis - Lot n°20</v>
          </cell>
          <cell r="C95" t="str">
            <v>NON</v>
          </cell>
          <cell r="H95">
            <v>70330.679999999993</v>
          </cell>
        </row>
        <row r="96">
          <cell r="A96" t="str">
            <v>85 - FONTENAY LE COMTE - IE MOB Frenesis - Lot n°20</v>
          </cell>
          <cell r="C96" t="str">
            <v>NON</v>
          </cell>
          <cell r="H96">
            <v>-70330.679999999993</v>
          </cell>
        </row>
        <row r="97">
          <cell r="A97" t="str">
            <v>85 - FONTENAY LE COMTE - IE MOB Frenesis - Lot n°19</v>
          </cell>
          <cell r="C97" t="str">
            <v>NON</v>
          </cell>
          <cell r="H97">
            <v>58371.167999999998</v>
          </cell>
        </row>
        <row r="98">
          <cell r="A98" t="str">
            <v>85 - FONTENAY LE COMTE - IE MOB Frenesis - Lot n°19</v>
          </cell>
          <cell r="C98" t="str">
            <v>NON</v>
          </cell>
          <cell r="H98">
            <v>-58371.167999999998</v>
          </cell>
        </row>
        <row r="99">
          <cell r="A99" t="str">
            <v>85 - FONTENAY LE COMTE - IE MOB Frenesis - Lot n°19</v>
          </cell>
          <cell r="C99" t="str">
            <v>NON</v>
          </cell>
          <cell r="H99">
            <v>-58371.167999999998</v>
          </cell>
        </row>
        <row r="100">
          <cell r="A100" t="str">
            <v>85 - FONTENAY LE COMTE - IE MOB Frenesis - Lot n°20</v>
          </cell>
          <cell r="C100" t="str">
            <v>NON</v>
          </cell>
          <cell r="H100">
            <v>-70330.679999999993</v>
          </cell>
        </row>
        <row r="101">
          <cell r="A101" t="str">
            <v>85 - TALMONT SAINT HILAIRE - Salle des fêtes</v>
          </cell>
          <cell r="C101" t="str">
            <v>NON</v>
          </cell>
          <cell r="H101">
            <v>-1704</v>
          </cell>
        </row>
        <row r="102">
          <cell r="A102" t="str">
            <v>85 - FONTENAY LE COMTE - IE MOB Frenesis - Lot n°19</v>
          </cell>
          <cell r="C102" t="str">
            <v>OUI</v>
          </cell>
          <cell r="H102">
            <v>58371.167999999998</v>
          </cell>
        </row>
        <row r="103">
          <cell r="A103" t="str">
            <v>85 - FONTENAY LE COMTE - IE MOB Frenesis - Lot n°20</v>
          </cell>
          <cell r="C103" t="str">
            <v>OUI</v>
          </cell>
          <cell r="H103">
            <v>70330.679999999993</v>
          </cell>
        </row>
        <row r="104">
          <cell r="A104" t="str">
            <v>44 - LA CHAPELLE SUR ERDRE - Espace Capellia</v>
          </cell>
          <cell r="C104" t="str">
            <v>NON</v>
          </cell>
          <cell r="H104">
            <v>69572.73599999999</v>
          </cell>
        </row>
        <row r="105">
          <cell r="A105" t="str">
            <v>56 - MAURON - COLLEGE MADAME DE SÉVIGNÉ - Rénovation de deux logements de fonction</v>
          </cell>
          <cell r="C105" t="str">
            <v>NON</v>
          </cell>
          <cell r="H105">
            <v>43978.799999999996</v>
          </cell>
        </row>
        <row r="106">
          <cell r="A106" t="str">
            <v>56 - MAURON - COLLEGE MADAME DE SÉVIGNÉ - Rénovation de deux logements de fonction</v>
          </cell>
          <cell r="C106" t="str">
            <v>NON</v>
          </cell>
          <cell r="H106">
            <v>-43978.799999999996</v>
          </cell>
        </row>
        <row r="107">
          <cell r="A107" t="str">
            <v>49 - BEAUPREAU-EN-MAUGES - Andrezé</v>
          </cell>
          <cell r="C107" t="str">
            <v>NON</v>
          </cell>
          <cell r="H107">
            <v>71082</v>
          </cell>
        </row>
        <row r="108">
          <cell r="A108" t="str">
            <v>49 - BEAUPREAU-EN-MAUGES - Andrezé</v>
          </cell>
          <cell r="C108" t="str">
            <v>NON</v>
          </cell>
          <cell r="H108">
            <v>44502</v>
          </cell>
        </row>
        <row r="109">
          <cell r="A109" t="str">
            <v>49 - BEAUPREAU-EN-MAUGES - Andrezé</v>
          </cell>
          <cell r="C109" t="str">
            <v>OUI</v>
          </cell>
          <cell r="H109">
            <v>44502</v>
          </cell>
        </row>
        <row r="110">
          <cell r="A110" t="str">
            <v>49 - BEAUPREAU-EN-MAUGES - Andrezé</v>
          </cell>
          <cell r="C110" t="str">
            <v>NON</v>
          </cell>
          <cell r="H110">
            <v>-44502</v>
          </cell>
        </row>
        <row r="111">
          <cell r="A111" t="str">
            <v>44 - LA CHAPELLE SUR ERDRE - Espace Capellia</v>
          </cell>
          <cell r="C111" t="str">
            <v>NON</v>
          </cell>
          <cell r="H111">
            <v>720</v>
          </cell>
        </row>
        <row r="112">
          <cell r="A112" t="str">
            <v>44 - SAINT GILDAS DES BOIS - Centre Technique Intercommunal</v>
          </cell>
          <cell r="C112" t="str">
            <v>OUI</v>
          </cell>
          <cell r="H112">
            <v>7531.2</v>
          </cell>
        </row>
        <row r="113">
          <cell r="A113" t="str">
            <v>44 - COMMUNE SAINT MALO DE GUERSAC - École GRATTIER</v>
          </cell>
          <cell r="C113" t="str">
            <v>NON</v>
          </cell>
          <cell r="H113">
            <v>105712.8</v>
          </cell>
        </row>
        <row r="114">
          <cell r="A114" t="str">
            <v>44 - COMMUNE SAINT MALO DE GUERSAC - École GRATTIER</v>
          </cell>
          <cell r="C114" t="str">
            <v>OUI</v>
          </cell>
          <cell r="H114">
            <v>4080</v>
          </cell>
        </row>
        <row r="115">
          <cell r="A115" t="str">
            <v>44 - CORDEMAIS - Extension et réhabilitation de la mairie</v>
          </cell>
          <cell r="C115" t="str">
            <v>NON</v>
          </cell>
          <cell r="H115">
            <v>13459.62</v>
          </cell>
        </row>
        <row r="116">
          <cell r="A116" t="str">
            <v>44 - CORDEMAIS - Extension et réhabilitation de la mairie</v>
          </cell>
          <cell r="C116" t="str">
            <v>OUI</v>
          </cell>
          <cell r="H116">
            <v>720</v>
          </cell>
        </row>
        <row r="117">
          <cell r="A117" t="str">
            <v>44 - CORDEMAIS - Extension et réhabilitation de la mairie</v>
          </cell>
          <cell r="C117" t="str">
            <v>OUI</v>
          </cell>
          <cell r="H117">
            <v>360</v>
          </cell>
        </row>
        <row r="118">
          <cell r="A118" t="str">
            <v>44 - CORDEMAIS - Extension et réhabilitation de la mairie</v>
          </cell>
          <cell r="C118" t="str">
            <v>NON</v>
          </cell>
          <cell r="H118">
            <v>-720</v>
          </cell>
        </row>
        <row r="119">
          <cell r="A119" t="str">
            <v>44 - CORDEMAIS - Extension et réhabilitation de la mairie</v>
          </cell>
          <cell r="C119" t="str">
            <v>OUI</v>
          </cell>
          <cell r="H119">
            <v>-360</v>
          </cell>
        </row>
        <row r="120">
          <cell r="A120" t="str">
            <v>49 - BEAUPREAU-EN-MAUGES - Andrezé</v>
          </cell>
          <cell r="C120" t="str">
            <v>NON</v>
          </cell>
          <cell r="H120">
            <v>-44502</v>
          </cell>
        </row>
        <row r="121">
          <cell r="A121" t="str">
            <v>44 - COMMUNE SAINT MALO DE GUERSAC - École GRATTIER</v>
          </cell>
          <cell r="C121" t="str">
            <v>NON</v>
          </cell>
          <cell r="H121">
            <v>-4080</v>
          </cell>
        </row>
        <row r="122">
          <cell r="A122" t="str">
            <v>44 - LA CHAPELLE SUR ERDRE - Espace Capellia</v>
          </cell>
          <cell r="C122" t="str">
            <v>NON</v>
          </cell>
          <cell r="H122">
            <v>-720</v>
          </cell>
        </row>
        <row r="123">
          <cell r="A123" t="str">
            <v>44 - SAINT GILDAS DES BOIS - Centre Technique Intercommunal</v>
          </cell>
          <cell r="C123" t="str">
            <v>NON</v>
          </cell>
          <cell r="H123">
            <v>-7531.2</v>
          </cell>
        </row>
        <row r="124">
          <cell r="A124" t="str">
            <v>44 - COMMUNE SAINT MALO DE GUERSAC - École GRATTIER</v>
          </cell>
          <cell r="C124" t="str">
            <v>NON</v>
          </cell>
          <cell r="H124">
            <v>4080</v>
          </cell>
        </row>
        <row r="125">
          <cell r="A125" t="str">
            <v>29 - COMMUNE DE PLOGONNEC - Construction d'un ALSH</v>
          </cell>
          <cell r="C125" t="str">
            <v>NON</v>
          </cell>
          <cell r="H125">
            <v>63589.883999999998</v>
          </cell>
        </row>
        <row r="126">
          <cell r="A126" t="str">
            <v>44 - HÉRIC - Construction bâtiment sportif</v>
          </cell>
          <cell r="C126" t="str">
            <v>NON</v>
          </cell>
          <cell r="H126">
            <v>55030.631999999998</v>
          </cell>
        </row>
        <row r="127">
          <cell r="A127" t="str">
            <v>44 - COMMUNE DE BOUEE - Construction du nouveau centre technique municipal</v>
          </cell>
          <cell r="C127" t="str">
            <v>NON</v>
          </cell>
          <cell r="H127">
            <v>38063.724000000002</v>
          </cell>
        </row>
        <row r="128">
          <cell r="A128" t="str">
            <v>44 - DREFFEAC - Restaurant scolaire</v>
          </cell>
          <cell r="C128" t="str">
            <v>NON</v>
          </cell>
          <cell r="H128">
            <v>18947.04</v>
          </cell>
        </row>
        <row r="129">
          <cell r="A129" t="str">
            <v>44 - MAIRIE DE POUILLÉ-LES-CÔTEAUX - Construction d'un restaurant scolaire</v>
          </cell>
          <cell r="C129" t="str">
            <v>NON</v>
          </cell>
          <cell r="H129">
            <v>17880</v>
          </cell>
        </row>
        <row r="130">
          <cell r="A130" t="str">
            <v>44 - LA CHAPELLE SUR ERDRE - Espace Capellia</v>
          </cell>
          <cell r="C130" t="str">
            <v>OUI</v>
          </cell>
          <cell r="H130">
            <v>18172.2</v>
          </cell>
        </row>
        <row r="131">
          <cell r="A131" t="str">
            <v>56 - MAURON - COLLEGE MADAME DE SÉVIGNÉ - Rénovation de deux logements de fonction</v>
          </cell>
          <cell r="C131" t="str">
            <v>OUI</v>
          </cell>
          <cell r="H131">
            <v>23328</v>
          </cell>
        </row>
        <row r="132">
          <cell r="A132" t="str">
            <v>44 - LA CHAPELLE SUR ERDRE - Espace Capellia</v>
          </cell>
          <cell r="C132" t="str">
            <v>NON</v>
          </cell>
          <cell r="H132">
            <v>-18172.2</v>
          </cell>
        </row>
        <row r="133">
          <cell r="A133" t="str">
            <v>56 - MAURON - COLLEGE MADAME DE SÉVIGNÉ - Rénovation de deux logements de fonction</v>
          </cell>
          <cell r="C133" t="str">
            <v>NON</v>
          </cell>
          <cell r="H133">
            <v>-23328</v>
          </cell>
        </row>
        <row r="134">
          <cell r="A134" t="str">
            <v>44 - LA CHAPELLE SUR ERDRE - Espace Capellia</v>
          </cell>
          <cell r="C134" t="str">
            <v>OUI</v>
          </cell>
          <cell r="H134">
            <v>36974.975999999995</v>
          </cell>
        </row>
        <row r="135">
          <cell r="A135" t="str">
            <v>44 - LA CHAPELLE SUR ERDRE - Espace Capellia</v>
          </cell>
          <cell r="C135" t="str">
            <v>NON</v>
          </cell>
          <cell r="H135">
            <v>-36974.975999999995</v>
          </cell>
        </row>
        <row r="136">
          <cell r="A136" t="str">
            <v>92 - NANTERRE - NANTURRA</v>
          </cell>
          <cell r="C136" t="str">
            <v>NON</v>
          </cell>
          <cell r="H136">
            <v>675.08400000000006</v>
          </cell>
        </row>
        <row r="137">
          <cell r="A137" t="str">
            <v>92 - NANTERRE - NANTURRA</v>
          </cell>
          <cell r="C137" t="str">
            <v>NON</v>
          </cell>
          <cell r="H137">
            <v>28620</v>
          </cell>
        </row>
        <row r="138">
          <cell r="A138" t="str">
            <v>92 - NANTERRE - NANTURRA</v>
          </cell>
          <cell r="C138" t="str">
            <v>NON</v>
          </cell>
          <cell r="H138">
            <v>-675.08400000000006</v>
          </cell>
        </row>
        <row r="139">
          <cell r="A139" t="str">
            <v>44 - MAIRIE DE POUILLÉ-LES-CÔTEAUX - Construction d'un restaurant scolaire</v>
          </cell>
          <cell r="C139" t="str">
            <v>OUI</v>
          </cell>
          <cell r="H139">
            <v>8400</v>
          </cell>
        </row>
        <row r="140">
          <cell r="A140" t="str">
            <v>44 - MAIRIE DE POUILLÉ-LES-CÔTEAUX - Construction d'un restaurant scolaire</v>
          </cell>
          <cell r="C140" t="str">
            <v>NON</v>
          </cell>
          <cell r="H140">
            <v>-8400</v>
          </cell>
        </row>
        <row r="141">
          <cell r="A141" t="str">
            <v>85 - TALMONT SAINT HILAIRE - Ateliers municipaux</v>
          </cell>
          <cell r="C141" t="str">
            <v>NON</v>
          </cell>
          <cell r="H141">
            <v>-33600</v>
          </cell>
        </row>
        <row r="142">
          <cell r="A142" t="str">
            <v>85 - TALMONT SAINT HILAIRE - Ateliers municipaux</v>
          </cell>
          <cell r="C142" t="str">
            <v>NON</v>
          </cell>
          <cell r="H142">
            <v>33600</v>
          </cell>
        </row>
        <row r="143">
          <cell r="A143" t="str">
            <v>92 - NANTERRE - NANTURRA</v>
          </cell>
          <cell r="C143" t="str">
            <v>NON</v>
          </cell>
          <cell r="H143">
            <v>19080</v>
          </cell>
        </row>
        <row r="144">
          <cell r="A144" t="str">
            <v>92 - NANTERRE - NANTURRA</v>
          </cell>
          <cell r="C144" t="str">
            <v>NON</v>
          </cell>
          <cell r="H144">
            <v>47700</v>
          </cell>
        </row>
        <row r="145">
          <cell r="A145" t="str">
            <v>92 - NANTERRE - NANTURRA</v>
          </cell>
          <cell r="C145" t="str">
            <v>NON</v>
          </cell>
          <cell r="H145">
            <v>-19080</v>
          </cell>
        </row>
        <row r="146">
          <cell r="A146" t="str">
            <v>92 - NANTERRE - NANTURRA</v>
          </cell>
          <cell r="C146" t="str">
            <v>NON</v>
          </cell>
          <cell r="H146">
            <v>-28620</v>
          </cell>
        </row>
        <row r="147">
          <cell r="A147" t="str">
            <v>92 - NANTERRE - NANTURRA</v>
          </cell>
          <cell r="C147" t="str">
            <v>OUI</v>
          </cell>
          <cell r="H147">
            <v>42930</v>
          </cell>
        </row>
        <row r="148">
          <cell r="A148" t="str">
            <v>92 - NANTERRE - NANTURRA</v>
          </cell>
          <cell r="C148" t="str">
            <v>NON</v>
          </cell>
          <cell r="H148">
            <v>-47700</v>
          </cell>
        </row>
        <row r="149">
          <cell r="A149" t="str">
            <v>44 - CORDEMAIS - Extension et réhabilitation de la mairie</v>
          </cell>
          <cell r="C149" t="str">
            <v>OUI</v>
          </cell>
          <cell r="H149">
            <v>5544</v>
          </cell>
        </row>
        <row r="150">
          <cell r="A150" t="str">
            <v>44 - CORDEMAIS - Extension et réhabilitation de la mairie</v>
          </cell>
          <cell r="C150" t="str">
            <v>NON</v>
          </cell>
          <cell r="H150">
            <v>-5544</v>
          </cell>
        </row>
        <row r="151">
          <cell r="A151" t="str">
            <v>56 - MAURON - COLLEGE MADAME DE SÉVIGNÉ - Rénovation de deux logements de fonction</v>
          </cell>
          <cell r="C151" t="str">
            <v>NON</v>
          </cell>
          <cell r="H151">
            <v>20650.8</v>
          </cell>
        </row>
        <row r="152">
          <cell r="A152" t="str">
            <v>56 - MAURON - COLLEGE MADAME DE SÉVIGNÉ - Rénovation de deux logements de fonction</v>
          </cell>
          <cell r="C152" t="str">
            <v>NON</v>
          </cell>
          <cell r="H152">
            <v>-20650.8</v>
          </cell>
        </row>
        <row r="153">
          <cell r="A153" t="str">
            <v>44 - CORDEMAIS - Extension et réhabilitation de la mairie</v>
          </cell>
          <cell r="C153" t="str">
            <v>OUI</v>
          </cell>
          <cell r="H153">
            <v>29.16</v>
          </cell>
        </row>
        <row r="154">
          <cell r="A154" t="str">
            <v>44 - COMMUNE SAINT MALO DE GUERSAC - École GRATTIER</v>
          </cell>
          <cell r="C154" t="str">
            <v>OUI</v>
          </cell>
          <cell r="H154">
            <v>36.72</v>
          </cell>
        </row>
        <row r="155">
          <cell r="A155" t="str">
            <v>44 - SAINT GILDAS DES BOIS - Centre Technique Intercommunal</v>
          </cell>
          <cell r="C155" t="str">
            <v>NON</v>
          </cell>
          <cell r="H155">
            <v>11530.8</v>
          </cell>
        </row>
        <row r="156">
          <cell r="A156" t="str">
            <v>44 - SAINT GILDAS DES BOIS - Centre Technique Intercommunal</v>
          </cell>
          <cell r="C156" t="str">
            <v>NON</v>
          </cell>
          <cell r="H156">
            <v>-11530.8</v>
          </cell>
        </row>
        <row r="157">
          <cell r="A157" t="str">
            <v>44 - CORDEMAIS - Extension et réhabilitation de la mairie</v>
          </cell>
          <cell r="C157" t="str">
            <v>OUI</v>
          </cell>
          <cell r="H157">
            <v>145.15199999999999</v>
          </cell>
        </row>
        <row r="158">
          <cell r="A158" t="str">
            <v>44 - MAIRIE DE POUILLÉ-LES-CÔTEAUX - Construction d'un restaurant scolaire</v>
          </cell>
          <cell r="C158" t="str">
            <v>NON</v>
          </cell>
          <cell r="H158">
            <v>6312</v>
          </cell>
        </row>
        <row r="159">
          <cell r="A159" t="str">
            <v>44 - MAIRIE DE POUILLÉ-LES-CÔTEAUX - Construction d'un restaurant scolaire</v>
          </cell>
          <cell r="C159" t="str">
            <v>NON</v>
          </cell>
          <cell r="H159">
            <v>-6312</v>
          </cell>
        </row>
        <row r="160">
          <cell r="A160" t="str">
            <v>44 - SAINT GILDAS DES BOIS - Centre Technique Intercommunal</v>
          </cell>
          <cell r="C160" t="str">
            <v>OUI</v>
          </cell>
          <cell r="H160">
            <v>6420</v>
          </cell>
        </row>
        <row r="161">
          <cell r="A161" t="str">
            <v>44 - SAINT GILDAS DES BOIS - Centre Technique Intercommunal</v>
          </cell>
          <cell r="C161" t="str">
            <v>NON</v>
          </cell>
          <cell r="H161">
            <v>-6420</v>
          </cell>
        </row>
        <row r="162">
          <cell r="A162" t="str">
            <v>44 - SOUDAN - Pôle enfance</v>
          </cell>
          <cell r="C162" t="str">
            <v>OUI</v>
          </cell>
          <cell r="H162">
            <v>14731.08</v>
          </cell>
        </row>
        <row r="163">
          <cell r="A163" t="str">
            <v>44 - SOUDAN - Pôle enfance</v>
          </cell>
          <cell r="C163" t="str">
            <v>NON</v>
          </cell>
          <cell r="H163">
            <v>-14731.08</v>
          </cell>
        </row>
        <row r="164">
          <cell r="A164" t="str">
            <v>44 - COMMUNE SAINT MALO DE GUERSAC - École GRATTIER</v>
          </cell>
          <cell r="C164" t="str">
            <v>NON</v>
          </cell>
          <cell r="H164">
            <v>8532</v>
          </cell>
        </row>
        <row r="165">
          <cell r="A165" t="str">
            <v>44 - COMMUNE SAINT MALO DE GUERSAC - École GRATTIER</v>
          </cell>
          <cell r="C165" t="str">
            <v>NON</v>
          </cell>
          <cell r="H165">
            <v>-8532</v>
          </cell>
        </row>
        <row r="166">
          <cell r="A166" t="str">
            <v>85 - TALMONT SAINT HILAIRE - Salle des fêtes</v>
          </cell>
          <cell r="C166" t="str">
            <v>NON</v>
          </cell>
          <cell r="H166">
            <v>-9711.6</v>
          </cell>
        </row>
        <row r="167">
          <cell r="A167" t="str">
            <v>85 - TALMONT SAINT HILAIRE - Ateliers municipaux</v>
          </cell>
          <cell r="C167" t="str">
            <v>NON</v>
          </cell>
          <cell r="H167">
            <v>41434.212</v>
          </cell>
        </row>
        <row r="168">
          <cell r="A168" t="str">
            <v>85 - TALMONT SAINT HILAIRE - Salle des fêtes</v>
          </cell>
          <cell r="C168" t="str">
            <v>NON</v>
          </cell>
          <cell r="H168">
            <v>5778</v>
          </cell>
        </row>
        <row r="169">
          <cell r="A169" t="str">
            <v>85 - TALMONT SAINT HILAIRE - Ateliers municipaux</v>
          </cell>
          <cell r="C169" t="str">
            <v>NON</v>
          </cell>
          <cell r="H169">
            <v>-33600</v>
          </cell>
        </row>
        <row r="170">
          <cell r="A170" t="str">
            <v>85 - TALMONT SAINT HILAIRE - Ateliers municipaux</v>
          </cell>
          <cell r="C170" t="str">
            <v>NON</v>
          </cell>
          <cell r="H170">
            <v>-7834.2119999999995</v>
          </cell>
        </row>
        <row r="171">
          <cell r="A171" t="str">
            <v>85 - TALMONT SAINT HILAIRE - Salle des fêtes</v>
          </cell>
          <cell r="C171" t="str">
            <v>NON</v>
          </cell>
          <cell r="H171">
            <v>-727.19999999999993</v>
          </cell>
        </row>
        <row r="172">
          <cell r="A172" t="str">
            <v>85 - TALMONT SAINT HILAIRE - Ateliers municipaux</v>
          </cell>
          <cell r="C172" t="str">
            <v>NON</v>
          </cell>
          <cell r="H172">
            <v>41434.212</v>
          </cell>
        </row>
        <row r="173">
          <cell r="A173" t="str">
            <v>85 - TALMONT SAINT HILAIRE - Salle des fêtes</v>
          </cell>
          <cell r="C173" t="str">
            <v>NON</v>
          </cell>
          <cell r="H173">
            <v>5778</v>
          </cell>
        </row>
        <row r="174">
          <cell r="A174" t="str">
            <v>85 - TALMONT SAINT HILAIRE - Ateliers municipaux</v>
          </cell>
          <cell r="C174" t="str">
            <v>NON</v>
          </cell>
          <cell r="H174">
            <v>41434.212</v>
          </cell>
        </row>
        <row r="175">
          <cell r="A175" t="str">
            <v>85 - TALMONT SAINT HILAIRE - Salle des fêtes</v>
          </cell>
          <cell r="C175" t="str">
            <v>NON</v>
          </cell>
          <cell r="H175">
            <v>5778</v>
          </cell>
        </row>
        <row r="176">
          <cell r="A176" t="str">
            <v>85 - TALMONT SAINT HILAIRE - Ateliers municipaux</v>
          </cell>
          <cell r="C176" t="str">
            <v>NON</v>
          </cell>
          <cell r="H176">
            <v>41434.212</v>
          </cell>
        </row>
        <row r="177">
          <cell r="A177" t="str">
            <v>85 - TALMONT SAINT HILAIRE - Salle des fêtes</v>
          </cell>
          <cell r="C177" t="str">
            <v>NON</v>
          </cell>
          <cell r="H177">
            <v>5778</v>
          </cell>
        </row>
        <row r="178">
          <cell r="A178" t="str">
            <v>44 - COMMUNE SAINT MALO DE GUERSAC - École GRATTIER</v>
          </cell>
          <cell r="C178" t="str">
            <v>NON</v>
          </cell>
          <cell r="H178">
            <v>-8532</v>
          </cell>
        </row>
        <row r="179">
          <cell r="A179" t="str">
            <v>44 - COMMUNE SAINT MALO DE GUERSAC - École GRATTIER</v>
          </cell>
          <cell r="C179" t="str">
            <v>NON</v>
          </cell>
          <cell r="H179">
            <v>8532</v>
          </cell>
        </row>
        <row r="180">
          <cell r="A180" t="str">
            <v>44 - COMMUNE SAINT MALO DE GUERSAC - École GRATTIER</v>
          </cell>
          <cell r="C180" t="str">
            <v>NON</v>
          </cell>
          <cell r="H180">
            <v>56868</v>
          </cell>
        </row>
        <row r="181">
          <cell r="A181" t="str">
            <v>44 - COMMUNE DE PONTCHÂTEAU - Pôle solidaire</v>
          </cell>
          <cell r="C181" t="str">
            <v>NON</v>
          </cell>
          <cell r="H181">
            <v>5880</v>
          </cell>
        </row>
        <row r="182">
          <cell r="A182" t="str">
            <v>44 - COMMUNE DE PONTCHÂTEAU - Pôle solidaire</v>
          </cell>
          <cell r="C182" t="str">
            <v>OUI</v>
          </cell>
          <cell r="H182">
            <v>5880</v>
          </cell>
        </row>
        <row r="183">
          <cell r="A183" t="str">
            <v>29 - COMMUNE DE PLOGONNEC - Construction d'un ALSH</v>
          </cell>
          <cell r="C183" t="str">
            <v>NON</v>
          </cell>
          <cell r="H183">
            <v>30398.927999999996</v>
          </cell>
        </row>
        <row r="184">
          <cell r="A184" t="str">
            <v>44 - COMMUNE DE BOUEE - Construction du nouveau centre technique municipal</v>
          </cell>
          <cell r="C184" t="str">
            <v>NON</v>
          </cell>
          <cell r="H184">
            <v>13058.94</v>
          </cell>
        </row>
        <row r="185">
          <cell r="A185" t="str">
            <v>44 - DREFFEAC - Restaurant scolaire</v>
          </cell>
          <cell r="C185" t="str">
            <v>NON</v>
          </cell>
          <cell r="H185">
            <v>6259.692</v>
          </cell>
        </row>
        <row r="186">
          <cell r="A186" t="str">
            <v>44 - HÉRIC - Construction bâtiment sportif</v>
          </cell>
          <cell r="C186" t="str">
            <v>NON</v>
          </cell>
          <cell r="H186">
            <v>17667.132000000001</v>
          </cell>
        </row>
        <row r="187">
          <cell r="A187" t="str">
            <v>44 - LA CHAPELLE SUR ERDRE - Espace Capellia</v>
          </cell>
          <cell r="C187" t="str">
            <v>OUI</v>
          </cell>
          <cell r="H187">
            <v>8445.36</v>
          </cell>
        </row>
        <row r="188">
          <cell r="A188" t="str">
            <v>44 - CORDEMAIS - Extension et réhabilitation de la mairie</v>
          </cell>
          <cell r="C188" t="str">
            <v>NON</v>
          </cell>
          <cell r="H188">
            <v>7195.62</v>
          </cell>
        </row>
        <row r="189">
          <cell r="A189" t="str">
            <v>44 - MAIRIE DE POUILLÉ-LES-CÔTEAUX - Construction d'un restaurant scolaire</v>
          </cell>
          <cell r="C189" t="str">
            <v>NON</v>
          </cell>
          <cell r="H189">
            <v>6312</v>
          </cell>
        </row>
        <row r="190">
          <cell r="A190" t="str">
            <v>44 - MAIRIE DE POUILLÉ-LES-CÔTEAUX - Construction d'un restaurant scolaire</v>
          </cell>
          <cell r="C190" t="str">
            <v>NON</v>
          </cell>
          <cell r="H190">
            <v>3168</v>
          </cell>
        </row>
        <row r="191">
          <cell r="A191" t="str">
            <v>44 - COMMUNE DE PONTCHÂTEAU - Pôle solidaire</v>
          </cell>
          <cell r="C191" t="str">
            <v>NON</v>
          </cell>
          <cell r="H191">
            <v>-5880</v>
          </cell>
        </row>
        <row r="192">
          <cell r="A192" t="str">
            <v>44 - SAINT GILDAS DES BOIS - Centre Technique Intercommunal</v>
          </cell>
          <cell r="C192" t="str">
            <v>NON</v>
          </cell>
          <cell r="H192">
            <v>6420</v>
          </cell>
        </row>
        <row r="193">
          <cell r="A193" t="str">
            <v>44 - SAINT GILDAS DES BOIS - Centre Technique Intercommunal</v>
          </cell>
          <cell r="C193" t="str">
            <v>OUI</v>
          </cell>
          <cell r="H193">
            <v>2950.7999999999997</v>
          </cell>
        </row>
        <row r="194">
          <cell r="A194" t="str">
            <v>44 - SOUDAN - Pôle enfance</v>
          </cell>
          <cell r="C194" t="str">
            <v>NON</v>
          </cell>
          <cell r="H194">
            <v>14731.08</v>
          </cell>
        </row>
        <row r="195">
          <cell r="A195" t="str">
            <v>44 - SOUDAN - Pôle enfance</v>
          </cell>
          <cell r="C195" t="str">
            <v>NON</v>
          </cell>
          <cell r="H195">
            <v>25567.200000000001</v>
          </cell>
        </row>
        <row r="196">
          <cell r="A196" t="str">
            <v>44 - SOUDAN - Pôle enfance</v>
          </cell>
          <cell r="C196" t="str">
            <v>OUI</v>
          </cell>
          <cell r="H196">
            <v>25567.200000000001</v>
          </cell>
        </row>
        <row r="197">
          <cell r="A197" t="str">
            <v>44 - SOUDAN - Pôle enfance</v>
          </cell>
          <cell r="C197" t="str">
            <v>NON</v>
          </cell>
          <cell r="H197">
            <v>-25567.200000000001</v>
          </cell>
        </row>
        <row r="198">
          <cell r="A198" t="str">
            <v>49 - BEAUPREAU-EN-MAUGES - Andrezé</v>
          </cell>
          <cell r="C198" t="str">
            <v>NON</v>
          </cell>
          <cell r="H198">
            <v>44502</v>
          </cell>
        </row>
        <row r="199">
          <cell r="A199" t="str">
            <v>49 - BEAUPREAU-EN-MAUGES - Andrezé</v>
          </cell>
          <cell r="C199" t="str">
            <v>NON</v>
          </cell>
          <cell r="H199">
            <v>10980</v>
          </cell>
        </row>
        <row r="200">
          <cell r="A200" t="str">
            <v>56 - MAURON - COLLEGE MADAME DE SÉVIGNÉ - Rénovation de deux logements de fonction</v>
          </cell>
          <cell r="C200" t="str">
            <v>NON</v>
          </cell>
          <cell r="H200">
            <v>20650.8</v>
          </cell>
        </row>
        <row r="201">
          <cell r="A201" t="str">
            <v>56 - BRECH - LYCEE DU GUESCLIN  - Restructuration et extension</v>
          </cell>
          <cell r="C201" t="str">
            <v>NON</v>
          </cell>
          <cell r="H201">
            <v>43065</v>
          </cell>
        </row>
        <row r="202">
          <cell r="A202" t="str">
            <v>85 - TALMONT SAINT HILAIRE - Ateliers municipaux</v>
          </cell>
          <cell r="C202" t="str">
            <v>NON</v>
          </cell>
          <cell r="H202">
            <v>17630.34</v>
          </cell>
        </row>
        <row r="203">
          <cell r="A203" t="str">
            <v>85 - TALMONT SAINT HILAIRE - Salle des fêtes</v>
          </cell>
          <cell r="C203" t="str">
            <v>NON</v>
          </cell>
          <cell r="H203">
            <v>1615.2</v>
          </cell>
        </row>
        <row r="204">
          <cell r="A204" t="str">
            <v>85 - TALMONT SAINT HILAIRE - Ateliers municipaux</v>
          </cell>
          <cell r="C204" t="str">
            <v>NON</v>
          </cell>
          <cell r="H204">
            <v>17630.34</v>
          </cell>
        </row>
        <row r="205">
          <cell r="A205" t="str">
            <v>85 - TALMONT SAINT HILAIRE - Salle des fêtes</v>
          </cell>
          <cell r="C205" t="str">
            <v>NON</v>
          </cell>
          <cell r="H205">
            <v>1615.2</v>
          </cell>
        </row>
        <row r="206">
          <cell r="A206" t="str">
            <v>85 - TALMONT SAINT HILAIRE - Ateliers municipaux</v>
          </cell>
          <cell r="C206" t="str">
            <v>NON</v>
          </cell>
          <cell r="H206">
            <v>-17630.34</v>
          </cell>
        </row>
        <row r="207">
          <cell r="A207" t="str">
            <v>85 - TALMONT SAINT HILAIRE - Salle des fêtes</v>
          </cell>
          <cell r="C207" t="str">
            <v>NON</v>
          </cell>
          <cell r="H207">
            <v>-1615.2</v>
          </cell>
        </row>
        <row r="208">
          <cell r="A208" t="str">
            <v>85 - TALMONT SAINT HILAIRE - Ateliers municipaux</v>
          </cell>
          <cell r="C208" t="str">
            <v>NON</v>
          </cell>
          <cell r="H208">
            <v>-41434.212</v>
          </cell>
        </row>
        <row r="209">
          <cell r="A209" t="str">
            <v>85 - TALMONT SAINT HILAIRE - Salle des fêtes</v>
          </cell>
          <cell r="C209" t="str">
            <v>NON</v>
          </cell>
          <cell r="H209">
            <v>-5778</v>
          </cell>
        </row>
        <row r="210">
          <cell r="A210" t="str">
            <v>85 - TALMONT SAINT HILAIRE - Ateliers municipaux</v>
          </cell>
          <cell r="C210" t="str">
            <v>NON</v>
          </cell>
          <cell r="H210">
            <v>-41434.212</v>
          </cell>
        </row>
        <row r="211">
          <cell r="A211" t="str">
            <v>85 - TALMONT SAINT HILAIRE - Salle des fêtes</v>
          </cell>
          <cell r="C211" t="str">
            <v>NON</v>
          </cell>
          <cell r="H211">
            <v>-5778</v>
          </cell>
        </row>
        <row r="212">
          <cell r="A212" t="str">
            <v>85 - FONTENAY LE COMTE - IE MOB Frenesis - Lot n°19</v>
          </cell>
          <cell r="C212" t="str">
            <v>NON</v>
          </cell>
          <cell r="H212">
            <v>29197.583999999999</v>
          </cell>
        </row>
        <row r="213">
          <cell r="A213" t="str">
            <v>85 - FONTENAY LE COMTE - IE MOB Frenesis - Lot n°20</v>
          </cell>
          <cell r="C213" t="str">
            <v>NON</v>
          </cell>
          <cell r="H213">
            <v>70330.284</v>
          </cell>
        </row>
        <row r="214">
          <cell r="A214" t="str">
            <v>85 - FONTENAY LE COMTE - IE MOB Frenesis - Lot n°19</v>
          </cell>
          <cell r="C214" t="str">
            <v>NON</v>
          </cell>
          <cell r="H214">
            <v>29197.583999999999</v>
          </cell>
        </row>
        <row r="215">
          <cell r="A215" t="str">
            <v>85 - FONTENAY LE COMTE - IE MOB Frenesis - Lot n°20</v>
          </cell>
          <cell r="C215" t="str">
            <v>NON</v>
          </cell>
          <cell r="H215">
            <v>70330.284</v>
          </cell>
        </row>
        <row r="216">
          <cell r="A216" t="str">
            <v>85 - FONTENAY LE COMTE - IE MOB Frenesis - Lot n°20</v>
          </cell>
          <cell r="C216" t="str">
            <v>NON</v>
          </cell>
          <cell r="H216">
            <v>-70330.284</v>
          </cell>
        </row>
        <row r="217">
          <cell r="A217" t="str">
            <v>85 - FONTENAY LE COMTE - IE MOB Frenesis - Lot n°19</v>
          </cell>
          <cell r="C217" t="str">
            <v>NON</v>
          </cell>
          <cell r="H217">
            <v>-29197.583999999999</v>
          </cell>
        </row>
        <row r="218">
          <cell r="A218" t="str">
            <v>44 - CORDEMAIS - Extension et réhabilitation de la mairie</v>
          </cell>
          <cell r="C218" t="str">
            <v>NON</v>
          </cell>
          <cell r="H218">
            <v>-5184</v>
          </cell>
        </row>
        <row r="219">
          <cell r="A219" t="str">
            <v>44 - CORDEMAIS - Extension et réhabilitation de la mairie</v>
          </cell>
          <cell r="C219" t="str">
            <v>NON</v>
          </cell>
          <cell r="H219">
            <v>-360</v>
          </cell>
        </row>
        <row r="220">
          <cell r="A220" t="str">
            <v>44 - CORDEMAIS - Extension et réhabilitation de la mairie</v>
          </cell>
          <cell r="C220" t="str">
            <v>NON</v>
          </cell>
          <cell r="H220">
            <v>-720</v>
          </cell>
        </row>
        <row r="221">
          <cell r="A221" t="str">
            <v>44 - DREFFEAC - Restaurant scolaire</v>
          </cell>
          <cell r="C221" t="str">
            <v>NON</v>
          </cell>
          <cell r="H221">
            <v>-6259.692</v>
          </cell>
        </row>
        <row r="222">
          <cell r="A222" t="str">
            <v>49 - BEAUPREAU-EN-MAUGES - Andrezé</v>
          </cell>
          <cell r="C222" t="str">
            <v>NON</v>
          </cell>
          <cell r="H222">
            <v>-10980</v>
          </cell>
        </row>
        <row r="223">
          <cell r="A223" t="str">
            <v>29 - COMMUNE DE PLOGONNEC - Construction d'un ALSH</v>
          </cell>
          <cell r="C223" t="str">
            <v>NON</v>
          </cell>
          <cell r="H223">
            <v>-63589.883999999998</v>
          </cell>
        </row>
        <row r="224">
          <cell r="A224" t="str">
            <v>44 - COMMUNE DE BOUEE - Construction du nouveau centre technique municipal</v>
          </cell>
          <cell r="C224" t="str">
            <v>NON</v>
          </cell>
          <cell r="H224">
            <v>-38063.724000000002</v>
          </cell>
        </row>
        <row r="225">
          <cell r="A225" t="str">
            <v>44 - COMMUNE SAINT MALO DE GUERSAC - École GRATTIER</v>
          </cell>
          <cell r="C225" t="str">
            <v>NON</v>
          </cell>
          <cell r="H225">
            <v>-105712.8</v>
          </cell>
        </row>
        <row r="226">
          <cell r="A226" t="str">
            <v>44 - DREFFEAC - Restaurant scolaire</v>
          </cell>
          <cell r="C226" t="str">
            <v>NON</v>
          </cell>
          <cell r="H226">
            <v>-18947.04</v>
          </cell>
        </row>
        <row r="227">
          <cell r="A227" t="str">
            <v>44 - HÉRIC - Construction bâtiment sportif</v>
          </cell>
          <cell r="C227" t="str">
            <v>NON</v>
          </cell>
          <cell r="H227">
            <v>-55030.631999999998</v>
          </cell>
        </row>
        <row r="228">
          <cell r="A228" t="str">
            <v>44 - LA CHAPELLE SUR ERDRE - Espace Capellia</v>
          </cell>
          <cell r="C228" t="str">
            <v>NON</v>
          </cell>
          <cell r="H228">
            <v>-69572.73599999999</v>
          </cell>
        </row>
        <row r="229">
          <cell r="A229" t="str">
            <v>44 - LA CHAPELLE SUR ERDRE - Espace Capellia</v>
          </cell>
          <cell r="C229" t="str">
            <v>NON</v>
          </cell>
          <cell r="H229">
            <v>36974.975999999995</v>
          </cell>
        </row>
        <row r="230">
          <cell r="A230" t="str">
            <v>44 - LA CHAPELLE SUR ERDRE - Espace Capellia</v>
          </cell>
          <cell r="C230" t="str">
            <v>NON</v>
          </cell>
          <cell r="H230">
            <v>18172.2</v>
          </cell>
        </row>
        <row r="231">
          <cell r="A231" t="str">
            <v>44 - CORDEMAIS - Extension et réhabilitation de la mairie</v>
          </cell>
          <cell r="C231" t="str">
            <v>NON</v>
          </cell>
          <cell r="H231">
            <v>-13459.62</v>
          </cell>
        </row>
        <row r="232">
          <cell r="A232" t="str">
            <v>44 - CORDEMAIS - Extension et réhabilitation de la mairie</v>
          </cell>
          <cell r="C232" t="str">
            <v>NON</v>
          </cell>
          <cell r="H232">
            <v>720</v>
          </cell>
        </row>
        <row r="233">
          <cell r="A233" t="str">
            <v>44 - CORDEMAIS - Extension et réhabilitation de la mairie</v>
          </cell>
          <cell r="C233" t="str">
            <v>NON</v>
          </cell>
          <cell r="H233">
            <v>5544</v>
          </cell>
        </row>
        <row r="234">
          <cell r="A234" t="str">
            <v>44 - MAIRIE DE POUILLÉ-LES-CÔTEAUX - Construction d'un restaurant scolaire</v>
          </cell>
          <cell r="C234" t="str">
            <v>NON</v>
          </cell>
          <cell r="H234">
            <v>-17880</v>
          </cell>
        </row>
        <row r="235">
          <cell r="A235" t="str">
            <v>44 - MAIRIE DE POUILLÉ-LES-CÔTEAUX - Construction d'un restaurant scolaire</v>
          </cell>
          <cell r="C235" t="str">
            <v>NON</v>
          </cell>
          <cell r="H235">
            <v>8400</v>
          </cell>
        </row>
        <row r="236">
          <cell r="A236" t="str">
            <v>44 - COMMUNE DE PONTCHÂTEAU - Pôle solidaire</v>
          </cell>
          <cell r="C236" t="str">
            <v>NON</v>
          </cell>
          <cell r="H236">
            <v>-5880</v>
          </cell>
        </row>
        <row r="237">
          <cell r="A237" t="str">
            <v>44 - SAINT GILDAS DES BOIS - Centre Technique Intercommunal</v>
          </cell>
          <cell r="C237" t="str">
            <v>NON</v>
          </cell>
          <cell r="H237">
            <v>-6420</v>
          </cell>
        </row>
        <row r="238">
          <cell r="A238" t="str">
            <v>44 - SAINT GILDAS DES BOIS - Centre Technique Intercommunal</v>
          </cell>
          <cell r="C238" t="str">
            <v>NON</v>
          </cell>
          <cell r="H238">
            <v>-2950.7999999999997</v>
          </cell>
        </row>
        <row r="239">
          <cell r="A239" t="str">
            <v>44 - SOUDAN - Pôle enfance</v>
          </cell>
          <cell r="C239" t="str">
            <v>NON</v>
          </cell>
          <cell r="H239">
            <v>-14731.08</v>
          </cell>
        </row>
        <row r="240">
          <cell r="A240" t="str">
            <v>44 - SOUDAN - Pôle enfance</v>
          </cell>
          <cell r="C240" t="str">
            <v>NON</v>
          </cell>
          <cell r="H240">
            <v>-25567.200000000001</v>
          </cell>
        </row>
        <row r="241">
          <cell r="A241" t="str">
            <v>49 - BEAUPREAU-EN-MAUGES - Andrezé</v>
          </cell>
          <cell r="C241" t="str">
            <v>NON</v>
          </cell>
          <cell r="H241">
            <v>-71082</v>
          </cell>
        </row>
        <row r="242">
          <cell r="A242" t="str">
            <v>56 - MAURON - COLLEGE MADAME DE SÉVIGNÉ - Rénovation de deux logements de fonction</v>
          </cell>
          <cell r="C242" t="str">
            <v>NON</v>
          </cell>
          <cell r="H242">
            <v>-20650.8</v>
          </cell>
        </row>
        <row r="243">
          <cell r="A243" t="str">
            <v>56 - BRECH - LYCEE DU GUESCLIN  - Restructuration et extension</v>
          </cell>
          <cell r="C243" t="str">
            <v>NON</v>
          </cell>
          <cell r="H243">
            <v>-113783.592</v>
          </cell>
        </row>
        <row r="244">
          <cell r="A244" t="str">
            <v>44 - CORDEMAIS - Extension et réhabilitation de la mairie</v>
          </cell>
          <cell r="C244" t="str">
            <v>NON</v>
          </cell>
          <cell r="H244">
            <v>13459.62</v>
          </cell>
        </row>
        <row r="245">
          <cell r="A245" t="str">
            <v>44 - COMMUNE DE BOUEE - Construction du nouveau centre technique municipal</v>
          </cell>
          <cell r="C245" t="str">
            <v>NON</v>
          </cell>
          <cell r="H245">
            <v>38063.724000000002</v>
          </cell>
        </row>
        <row r="246">
          <cell r="A246" t="str">
            <v>44 - DREFFEAC - Restaurant scolaire</v>
          </cell>
          <cell r="C246" t="str">
            <v>NON</v>
          </cell>
          <cell r="H246">
            <v>18947.04</v>
          </cell>
        </row>
        <row r="247">
          <cell r="A247" t="str">
            <v>44 - COMMUNE SAINT MALO DE GUERSAC - École GRATTIER</v>
          </cell>
          <cell r="C247" t="str">
            <v>NON</v>
          </cell>
          <cell r="H247">
            <v>-56868</v>
          </cell>
        </row>
        <row r="248">
          <cell r="A248" t="str">
            <v>44 - CORDEMAIS - Extension et réhabilitation de la mairie</v>
          </cell>
          <cell r="C248" t="str">
            <v>NON</v>
          </cell>
          <cell r="H248">
            <v>-7195.62</v>
          </cell>
        </row>
        <row r="249">
          <cell r="A249" t="str">
            <v>44 - CORDEMAIS - Extension et réhabilitation de la mairie</v>
          </cell>
          <cell r="C249" t="str">
            <v>NON</v>
          </cell>
          <cell r="H249">
            <v>3404.8199999999997</v>
          </cell>
        </row>
        <row r="250">
          <cell r="A250" t="str">
            <v>56 - MAURON - COLLEGE MADAME DE SÉVIGNÉ - Rénovation de deux logements de fonction</v>
          </cell>
          <cell r="C250" t="str">
            <v>OUI</v>
          </cell>
          <cell r="H250">
            <v>17760</v>
          </cell>
        </row>
        <row r="251">
          <cell r="A251" t="str">
            <v>56 - MAURON - COLLEGE MADAME DE SÉVIGNÉ - Rénovation de deux logements de fonction</v>
          </cell>
          <cell r="C251" t="str">
            <v>NON</v>
          </cell>
          <cell r="H251">
            <v>-17760</v>
          </cell>
        </row>
        <row r="252">
          <cell r="A252" t="str">
            <v>44 - CORDEMAIS - Extension et réhabilitation de la mairie</v>
          </cell>
          <cell r="C252" t="str">
            <v>NON</v>
          </cell>
          <cell r="H252">
            <v>-3404.8199999999997</v>
          </cell>
        </row>
        <row r="253">
          <cell r="A253" t="str">
            <v>44 - CORDEMAIS - Extension et réhabilitation de la mairie</v>
          </cell>
          <cell r="C253" t="str">
            <v>OUI</v>
          </cell>
          <cell r="H253">
            <v>3145.62</v>
          </cell>
        </row>
        <row r="254">
          <cell r="A254" t="str">
            <v>44 - CORDEMAIS - Extension et réhabilitation de la mairie</v>
          </cell>
          <cell r="C254" t="str">
            <v>NON</v>
          </cell>
          <cell r="H254">
            <v>-3145.62</v>
          </cell>
        </row>
        <row r="255">
          <cell r="A255" t="str">
            <v>44 - COMMUNE SAINT MALO DE GUERSAC - École GRATTIER</v>
          </cell>
          <cell r="C255" t="str">
            <v>OUI</v>
          </cell>
          <cell r="H255">
            <v>49131.6</v>
          </cell>
        </row>
        <row r="256">
          <cell r="A256" t="str">
            <v>49 - ALTER ENERGIES - TRUFFAUT</v>
          </cell>
          <cell r="C256" t="str">
            <v>NON</v>
          </cell>
          <cell r="H256">
            <v>16212</v>
          </cell>
        </row>
        <row r="257">
          <cell r="A257" t="str">
            <v>49 - ALTER ENERGIES - JEAN ZAY</v>
          </cell>
          <cell r="C257" t="str">
            <v>NON</v>
          </cell>
          <cell r="H257">
            <v>16212</v>
          </cell>
        </row>
        <row r="258">
          <cell r="A258" t="str">
            <v>49 - ALTER ENERGIES - COUSTEAU</v>
          </cell>
          <cell r="C258" t="str">
            <v>NON</v>
          </cell>
          <cell r="H258">
            <v>16668</v>
          </cell>
        </row>
        <row r="259">
          <cell r="A259" t="str">
            <v>49 - ALTER ENERGIES - ESPACE</v>
          </cell>
          <cell r="C259" t="str">
            <v>NON</v>
          </cell>
          <cell r="H259">
            <v>15756</v>
          </cell>
        </row>
        <row r="260">
          <cell r="A260" t="str">
            <v>49 - ALTER ENERGIES - CHANPIGNE</v>
          </cell>
          <cell r="C260" t="str">
            <v>NON</v>
          </cell>
          <cell r="H260">
            <v>11739.9</v>
          </cell>
        </row>
        <row r="261">
          <cell r="A261" t="str">
            <v>49 - ALTER ENERGIES - AVRILLE</v>
          </cell>
          <cell r="C261" t="str">
            <v>NON</v>
          </cell>
          <cell r="H261">
            <v>6394.98</v>
          </cell>
        </row>
        <row r="262">
          <cell r="A262" t="str">
            <v>92 - NANTERRE - NANTURRA</v>
          </cell>
          <cell r="C262" t="str">
            <v>OUI</v>
          </cell>
          <cell r="H262">
            <v>34344</v>
          </cell>
        </row>
        <row r="263">
          <cell r="A263" t="str">
            <v>22 - DEPARTEMENT DES CÔTES D'ARMOR - Espace Gouessant</v>
          </cell>
          <cell r="C263" t="str">
            <v>NON</v>
          </cell>
          <cell r="H263">
            <v>26009.772000000001</v>
          </cell>
        </row>
        <row r="264">
          <cell r="A264" t="str">
            <v>29 - COMMUNE DE PLOGONNEC - Construction d'un ALSH</v>
          </cell>
          <cell r="C264" t="str">
            <v>NON</v>
          </cell>
          <cell r="H264">
            <v>-30398.927999999996</v>
          </cell>
        </row>
        <row r="265">
          <cell r="A265" t="str">
            <v>22 - DEPARTEMENT DES CÔTES D'ARMOR - Espace Gouessant</v>
          </cell>
          <cell r="C265" t="str">
            <v>NON</v>
          </cell>
          <cell r="H265">
            <v>26009.772000000001</v>
          </cell>
        </row>
        <row r="266">
          <cell r="A266" t="str">
            <v>22 - DEPARTEMENT DES CÔTES D'ARMOR - Espace Gouessant</v>
          </cell>
          <cell r="C266" t="str">
            <v>NON</v>
          </cell>
          <cell r="H266">
            <v>-26009.772000000001</v>
          </cell>
        </row>
        <row r="267">
          <cell r="A267" t="str">
            <v>22 - DEPARTEMENT DES CÔTES D'ARMOR - Espace Gouessant</v>
          </cell>
          <cell r="C267" t="str">
            <v>OUI</v>
          </cell>
          <cell r="H267">
            <v>26009.772000000001</v>
          </cell>
        </row>
        <row r="268">
          <cell r="A268" t="str">
            <v>22 - DEPARTEMENT DES CÔTES D'ARMOR - Espace Gouessant</v>
          </cell>
          <cell r="C268" t="str">
            <v>NON</v>
          </cell>
          <cell r="H268">
            <v>-26009.772000000001</v>
          </cell>
        </row>
        <row r="269">
          <cell r="A269" t="str">
            <v>56 - BRECH - LYCEE DU GUESCLIN  - Restructuration et extension</v>
          </cell>
          <cell r="C269" t="str">
            <v>NON</v>
          </cell>
          <cell r="H269">
            <v>-43065</v>
          </cell>
        </row>
        <row r="270">
          <cell r="A270" t="str">
            <v>49 - ALTER ENERGIES - TRUFFAUT</v>
          </cell>
          <cell r="C270" t="str">
            <v>NON</v>
          </cell>
          <cell r="H270">
            <v>-16212</v>
          </cell>
        </row>
        <row r="271">
          <cell r="A271" t="str">
            <v>49 - ALTER ENERGIES - JEAN ZAY</v>
          </cell>
          <cell r="C271" t="str">
            <v>NON</v>
          </cell>
          <cell r="H271">
            <v>-16212</v>
          </cell>
        </row>
        <row r="272">
          <cell r="A272" t="str">
            <v>49 - ALTER ENERGIES - COUSTEAU</v>
          </cell>
          <cell r="C272" t="str">
            <v>NON</v>
          </cell>
          <cell r="H272">
            <v>-16668</v>
          </cell>
        </row>
        <row r="273">
          <cell r="A273" t="str">
            <v>49 - ALTER ENERGIES - ESPACE</v>
          </cell>
          <cell r="C273" t="str">
            <v>NON</v>
          </cell>
          <cell r="H273">
            <v>-15756</v>
          </cell>
        </row>
        <row r="274">
          <cell r="A274" t="str">
            <v>49 - ALTER ENERGIES - CHANPIGNE</v>
          </cell>
          <cell r="C274" t="str">
            <v>NON</v>
          </cell>
          <cell r="H274">
            <v>-11739.9</v>
          </cell>
        </row>
        <row r="275">
          <cell r="A275" t="str">
            <v>49 - ALTER ENERGIES - AVRILLE</v>
          </cell>
          <cell r="C275" t="str">
            <v>NON</v>
          </cell>
          <cell r="H275">
            <v>-6394.98</v>
          </cell>
        </row>
        <row r="276">
          <cell r="A276" t="str">
            <v>85 - TALMONT SAINT HILAIRE - Ateliers municipaux</v>
          </cell>
          <cell r="C276" t="str">
            <v>NON</v>
          </cell>
          <cell r="H276">
            <v>-41434.212</v>
          </cell>
        </row>
        <row r="277">
          <cell r="A277" t="str">
            <v>85 - TALMONT SAINT HILAIRE - Salle des fêtes</v>
          </cell>
          <cell r="C277" t="str">
            <v>NON</v>
          </cell>
          <cell r="H277">
            <v>-5778</v>
          </cell>
        </row>
        <row r="278">
          <cell r="A278" t="str">
            <v>85 - TALMONT SAINT HILAIRE - Ateliers municipaux</v>
          </cell>
          <cell r="C278" t="str">
            <v>NON</v>
          </cell>
          <cell r="H278">
            <v>-17630.34</v>
          </cell>
        </row>
        <row r="279">
          <cell r="A279" t="str">
            <v>85 - TALMONT SAINT HILAIRE - Salle des fêtes</v>
          </cell>
          <cell r="C279" t="str">
            <v>NON</v>
          </cell>
          <cell r="H279">
            <v>-1615.2</v>
          </cell>
        </row>
        <row r="280">
          <cell r="A280" t="str">
            <v>85 - FONTENAY LE COMTE - IE MOB Frenesis - Lot n°20</v>
          </cell>
          <cell r="C280" t="str">
            <v>NON</v>
          </cell>
          <cell r="H280">
            <v>-70330.284</v>
          </cell>
        </row>
        <row r="281">
          <cell r="A281" t="str">
            <v>85 - FONTENAY LE COMTE - IE MOB Frenesis - Lot n°19</v>
          </cell>
          <cell r="C281" t="str">
            <v>NON</v>
          </cell>
          <cell r="H281">
            <v>-29197.583999999999</v>
          </cell>
        </row>
        <row r="282">
          <cell r="A282" t="str">
            <v>85 - FONTENAY LE COMTE - IE MOB Frenesis - Lot n°19</v>
          </cell>
          <cell r="C282" t="str">
            <v>OUI</v>
          </cell>
          <cell r="H282">
            <v>29197.583999999999</v>
          </cell>
        </row>
        <row r="283">
          <cell r="A283" t="str">
            <v>85 - FONTENAY LE COMTE - IE MOB Frenesis - Lot n°20</v>
          </cell>
          <cell r="C283" t="str">
            <v>OUI</v>
          </cell>
          <cell r="H283">
            <v>70330.284</v>
          </cell>
        </row>
        <row r="284">
          <cell r="A284" t="str">
            <v>56 - MAURON - COLLEGE MADAME DE SÉVIGNÉ - Rénovation de deux logements de fonction</v>
          </cell>
          <cell r="C284" t="str">
            <v>NON</v>
          </cell>
          <cell r="H284">
            <v>17760</v>
          </cell>
        </row>
        <row r="285">
          <cell r="A285" t="str">
            <v>56 - MAURON - COLLEGE MADAME DE SÉVIGNÉ - Rénovation de deux logements de fonction</v>
          </cell>
          <cell r="C285" t="str">
            <v>NON</v>
          </cell>
          <cell r="H285">
            <v>-17760</v>
          </cell>
        </row>
        <row r="286">
          <cell r="A286" t="str">
            <v>49 - ALTER ENERGIES - TRUFFAUT</v>
          </cell>
          <cell r="C286" t="str">
            <v>OUI</v>
          </cell>
          <cell r="H286">
            <v>16212</v>
          </cell>
        </row>
        <row r="287">
          <cell r="A287" t="str">
            <v>49 - ALTER ENERGIES - JEAN ZAY</v>
          </cell>
          <cell r="C287" t="str">
            <v>OUI</v>
          </cell>
          <cell r="H287">
            <v>16212</v>
          </cell>
        </row>
        <row r="288">
          <cell r="A288" t="str">
            <v>49 - ALTER ENERGIES - COUSTEAU</v>
          </cell>
          <cell r="C288" t="str">
            <v>OUI</v>
          </cell>
          <cell r="H288">
            <v>16668</v>
          </cell>
        </row>
        <row r="289">
          <cell r="A289" t="str">
            <v>49 - ALTER ENERGIES - ESPACE</v>
          </cell>
          <cell r="C289" t="str">
            <v>OUI</v>
          </cell>
          <cell r="H289">
            <v>15756</v>
          </cell>
        </row>
        <row r="290">
          <cell r="A290" t="str">
            <v>49 - ALTER ENERGIES - CHANPIGNE</v>
          </cell>
          <cell r="C290" t="str">
            <v>OUI</v>
          </cell>
          <cell r="H290">
            <v>11739.9</v>
          </cell>
        </row>
        <row r="291">
          <cell r="A291" t="str">
            <v>49 - ALTER ENERGIES - AVRILLE</v>
          </cell>
          <cell r="C291" t="str">
            <v>OUI</v>
          </cell>
          <cell r="H291">
            <v>6394.98</v>
          </cell>
        </row>
        <row r="292">
          <cell r="A292" t="str">
            <v>44 - CORDEMAIS - Les Hélianthes</v>
          </cell>
          <cell r="C292" t="str">
            <v>OUI</v>
          </cell>
          <cell r="H292">
            <v>11878.199999999999</v>
          </cell>
        </row>
        <row r="293">
          <cell r="A293" t="str">
            <v>44 - HÉRIC - Construction bâtiment sportif</v>
          </cell>
          <cell r="C293" t="str">
            <v>NON</v>
          </cell>
          <cell r="H293">
            <v>-17667.132000000001</v>
          </cell>
        </row>
        <row r="294">
          <cell r="A294" t="str">
            <v>44 - SOUDAN - Pôle enfance</v>
          </cell>
          <cell r="C294" t="str">
            <v>OUI</v>
          </cell>
          <cell r="H294">
            <v>6445.2</v>
          </cell>
        </row>
        <row r="295">
          <cell r="A295" t="str">
            <v>44 - COMMUNE SAINT MALO DE GUERSAC - École GRATTIER</v>
          </cell>
          <cell r="C295" t="str">
            <v>OUI</v>
          </cell>
          <cell r="H295">
            <v>40872</v>
          </cell>
        </row>
        <row r="296">
          <cell r="A296" t="str">
            <v>44 - CORDEMAIS - Les Hélianthes</v>
          </cell>
          <cell r="C296" t="str">
            <v>NON</v>
          </cell>
          <cell r="H296">
            <v>11878.199999999999</v>
          </cell>
        </row>
        <row r="297">
          <cell r="A297" t="str">
            <v>44 - CORDEMAIS - Les Hélianthes</v>
          </cell>
          <cell r="C297" t="str">
            <v>NON</v>
          </cell>
          <cell r="H297">
            <v>-11878.199999999999</v>
          </cell>
        </row>
        <row r="298">
          <cell r="A298" t="str">
            <v>44 - SOUDAN - Pôle enfance</v>
          </cell>
          <cell r="C298" t="str">
            <v>NON</v>
          </cell>
          <cell r="H298">
            <v>-6445.2</v>
          </cell>
        </row>
        <row r="299">
          <cell r="A299" t="str">
            <v>78 - COMMUNE DE MARLY LE ROI - Groupe scolaire Champs des Oiseaux</v>
          </cell>
          <cell r="C299" t="str">
            <v>OUI</v>
          </cell>
          <cell r="H299">
            <v>50138.712</v>
          </cell>
        </row>
        <row r="300">
          <cell r="A300" t="str">
            <v>78 - COMMUNE DE MARLY LE ROI - Groupe scolaire Champs des Oiseaux</v>
          </cell>
          <cell r="C300" t="str">
            <v>NON</v>
          </cell>
          <cell r="H300">
            <v>50138.712</v>
          </cell>
        </row>
        <row r="301">
          <cell r="A301" t="str">
            <v>78 - COMMUNE DE MARLY LE ROI - Groupe scolaire Champs des Oiseaux</v>
          </cell>
          <cell r="C301" t="str">
            <v>NON</v>
          </cell>
          <cell r="H301">
            <v>-50138.712</v>
          </cell>
        </row>
        <row r="302">
          <cell r="A302" t="str">
            <v>49 - ALTER ENERGIES - COUSTEAU</v>
          </cell>
          <cell r="C302" t="str">
            <v>NON</v>
          </cell>
          <cell r="H302">
            <v>50548.2</v>
          </cell>
        </row>
        <row r="303">
          <cell r="A303" t="str">
            <v>49 - ALTER ENERGIES - COUSTEAU</v>
          </cell>
          <cell r="C303" t="str">
            <v>NON</v>
          </cell>
          <cell r="H303">
            <v>-50548.2</v>
          </cell>
        </row>
        <row r="304">
          <cell r="A304" t="str">
            <v>49 - ALTER ENERGIES - COUSTEAU</v>
          </cell>
          <cell r="C304" t="str">
            <v>OUI</v>
          </cell>
          <cell r="H304">
            <v>44080.139999999992</v>
          </cell>
        </row>
        <row r="305">
          <cell r="A305" t="str">
            <v>85 - TALMONT SAINT HILAIRE - Ateliers municipaux</v>
          </cell>
          <cell r="C305" t="str">
            <v>OUI</v>
          </cell>
          <cell r="H305">
            <v>16550.34</v>
          </cell>
        </row>
        <row r="306">
          <cell r="A306" t="str">
            <v>85 - TALMONT SAINT HILAIRE - Salle des fêtes</v>
          </cell>
          <cell r="C306" t="str">
            <v>OUI</v>
          </cell>
          <cell r="H306">
            <v>535.19999999999993</v>
          </cell>
        </row>
        <row r="307">
          <cell r="A307" t="str">
            <v>85 - TALMONT SAINT HILAIRE - Ateliers municipaux</v>
          </cell>
          <cell r="C307" t="str">
            <v>NON</v>
          </cell>
          <cell r="H307">
            <v>-41434.212</v>
          </cell>
        </row>
        <row r="308">
          <cell r="A308" t="str">
            <v>85 - TALMONT SAINT HILAIRE - Salle des fêtes</v>
          </cell>
          <cell r="C308" t="str">
            <v>NON</v>
          </cell>
          <cell r="H308">
            <v>-5778</v>
          </cell>
        </row>
        <row r="309">
          <cell r="A309" t="str">
            <v>85 - TALMONT SAINT HILAIRE - Ateliers municipaux</v>
          </cell>
          <cell r="C309" t="str">
            <v>OUI</v>
          </cell>
          <cell r="H309">
            <v>41434.212</v>
          </cell>
        </row>
        <row r="310">
          <cell r="A310" t="str">
            <v>85 - TALMONT SAINT HILAIRE - Salle des fêtes</v>
          </cell>
          <cell r="C310" t="str">
            <v>OUI</v>
          </cell>
          <cell r="H310">
            <v>5778</v>
          </cell>
        </row>
        <row r="311">
          <cell r="A311" t="str">
            <v>85 - TALMONT SAINT HILAIRE - Ateliers municipaux</v>
          </cell>
          <cell r="C311" t="str">
            <v>NON</v>
          </cell>
          <cell r="H311">
            <v>-16550.34</v>
          </cell>
        </row>
        <row r="312">
          <cell r="A312" t="str">
            <v>85 - TALMONT SAINT HILAIRE - Salle des fêtes</v>
          </cell>
          <cell r="C312" t="str">
            <v>NON</v>
          </cell>
          <cell r="H312">
            <v>-535.19999999999993</v>
          </cell>
        </row>
        <row r="313">
          <cell r="A313" t="str">
            <v>85 - TALMONT SAINT HILAIRE - Ateliers municipaux</v>
          </cell>
          <cell r="C313" t="str">
            <v>NON</v>
          </cell>
          <cell r="H313">
            <v>16550.34</v>
          </cell>
        </row>
        <row r="314">
          <cell r="A314" t="str">
            <v>85 - TALMONT SAINT HILAIRE - Salle des fêtes</v>
          </cell>
          <cell r="C314" t="str">
            <v>NON</v>
          </cell>
          <cell r="H314">
            <v>535.19999999999993</v>
          </cell>
        </row>
        <row r="315">
          <cell r="A315" t="str">
            <v>44 - COMMUNE DE BOUEE - Construction du nouveau centre technique municipal</v>
          </cell>
          <cell r="C315" t="str">
            <v>NON</v>
          </cell>
          <cell r="H315">
            <v>-13058.94</v>
          </cell>
        </row>
        <row r="316">
          <cell r="A316" t="str">
            <v>44 - MAIRIE DE POUILLÉ-LES-CÔTEAUX - Construction d'un restaurant scolaire</v>
          </cell>
          <cell r="C316" t="str">
            <v>NON</v>
          </cell>
          <cell r="H316">
            <v>-6312</v>
          </cell>
        </row>
        <row r="317">
          <cell r="A317" t="str">
            <v>44 - MAIRIE DE POUILLÉ-LES-CÔTEAUX - Construction d'un restaurant scolaire</v>
          </cell>
          <cell r="C317" t="str">
            <v>NON</v>
          </cell>
          <cell r="H317">
            <v>-3168</v>
          </cell>
        </row>
        <row r="318">
          <cell r="A318" t="str">
            <v>44 - CORDEMAIS - Les Hélianthes</v>
          </cell>
          <cell r="C318" t="str">
            <v>OUI</v>
          </cell>
          <cell r="H318">
            <v>6194.1959999999999</v>
          </cell>
        </row>
        <row r="319">
          <cell r="A319" t="str">
            <v>44 - MAIRIE DE POUILLÉ-LES-CÔTEAUX - Construction d'un restaurant scolaire</v>
          </cell>
          <cell r="C319" t="str">
            <v>NON</v>
          </cell>
          <cell r="H319">
            <v>9480</v>
          </cell>
        </row>
        <row r="320">
          <cell r="A320" t="str">
            <v>44 - MAIRIE DE POUILLÉ-LES-CÔTEAUX - Construction d'un restaurant scolaire</v>
          </cell>
          <cell r="C320" t="str">
            <v>OUI</v>
          </cell>
          <cell r="H320">
            <v>9480</v>
          </cell>
        </row>
        <row r="321">
          <cell r="A321" t="str">
            <v>44 - MAIRIE DE POUILLÉ-LES-CÔTEAUX - Construction d'un restaurant scolaire</v>
          </cell>
          <cell r="C321" t="str">
            <v>NON</v>
          </cell>
          <cell r="H321">
            <v>-9480</v>
          </cell>
        </row>
        <row r="322">
          <cell r="A322" t="str">
            <v>78 - COMMUNE DE MARLY LE ROI - Groupe scolaire Champs des Oiseaux</v>
          </cell>
          <cell r="C322" t="str">
            <v>NON</v>
          </cell>
          <cell r="H322">
            <v>56300.255999999994</v>
          </cell>
        </row>
        <row r="323">
          <cell r="A323" t="str">
            <v>22 - DEPARTEMENT DES CÔTES D'ARMOR - Espace Gouessant</v>
          </cell>
          <cell r="C323" t="str">
            <v>OUI</v>
          </cell>
          <cell r="H323">
            <v>208.08</v>
          </cell>
        </row>
        <row r="324">
          <cell r="A324" t="str">
            <v>78 - COMMUNE DE MARLY LE ROI - Groupe scolaire Champs des Oiseaux</v>
          </cell>
          <cell r="C324" t="str">
            <v>NON</v>
          </cell>
          <cell r="H324">
            <v>-56300.255999999994</v>
          </cell>
        </row>
        <row r="325">
          <cell r="A325" t="str">
            <v>78 - COMMUNE DE MARLY LE ROI - Groupe scolaire Champs des Oiseaux</v>
          </cell>
          <cell r="C325" t="str">
            <v>NON</v>
          </cell>
          <cell r="H325">
            <v>41611.523999999998</v>
          </cell>
        </row>
        <row r="326">
          <cell r="A326" t="str">
            <v>78 - COMMUNE DE MARLY LE ROI - Groupe scolaire Champs des Oiseaux</v>
          </cell>
          <cell r="C326" t="str">
            <v>OUI</v>
          </cell>
          <cell r="H326">
            <v>41611.523999999998</v>
          </cell>
        </row>
        <row r="327">
          <cell r="A327" t="str">
            <v>78 - COMMUNE DE MARLY LE ROI - Groupe scolaire Champs des Oiseaux</v>
          </cell>
          <cell r="C327" t="str">
            <v>NON</v>
          </cell>
          <cell r="H327">
            <v>-41611.523999999998</v>
          </cell>
        </row>
        <row r="328">
          <cell r="A328" t="str">
            <v>44 - LA CHAPELLE SUR ERDRE - Espace Capellia</v>
          </cell>
          <cell r="C328" t="str">
            <v>OUI</v>
          </cell>
          <cell r="H328">
            <v>5980.2</v>
          </cell>
        </row>
        <row r="329">
          <cell r="A329" t="str">
            <v>22 - DEPARTEMENT DES CÔTES D'ARMOR - Espace Gouessant</v>
          </cell>
          <cell r="C329" t="str">
            <v>OUI</v>
          </cell>
          <cell r="H329">
            <v>62596.692000000003</v>
          </cell>
        </row>
        <row r="330">
          <cell r="A330" t="str">
            <v>44 - SOUDAN - Pôle enfance</v>
          </cell>
          <cell r="C330" t="str">
            <v>OUI</v>
          </cell>
          <cell r="H330">
            <v>960</v>
          </cell>
        </row>
        <row r="331">
          <cell r="A331" t="str">
            <v>44 - SOUDAN - Pôle enfance</v>
          </cell>
          <cell r="C331" t="str">
            <v>NON</v>
          </cell>
          <cell r="H331">
            <v>-960</v>
          </cell>
        </row>
        <row r="332">
          <cell r="A332" t="str">
            <v>49 - ALTER ENERGIES - JEAN ZAY</v>
          </cell>
          <cell r="C332" t="str">
            <v>NON</v>
          </cell>
          <cell r="H332">
            <v>51172.2</v>
          </cell>
        </row>
        <row r="333">
          <cell r="A333" t="str">
            <v>44 - COMMUNE DE BOUEE - Construction du nouveau centre technique municipal</v>
          </cell>
          <cell r="C333" t="str">
            <v>OUI</v>
          </cell>
          <cell r="H333">
            <v>21237.743999999999</v>
          </cell>
        </row>
        <row r="334">
          <cell r="A334" t="str">
            <v>44 - COMMUNE DE BOUEE - Construction du nouveau centre technique municipal</v>
          </cell>
          <cell r="C334" t="str">
            <v>NON</v>
          </cell>
          <cell r="H334">
            <v>-21237.743999999999</v>
          </cell>
        </row>
        <row r="335">
          <cell r="A335" t="str">
            <v>49 - BEAUPREAU-EN-MAUGES - Andrezé</v>
          </cell>
          <cell r="C335" t="str">
            <v>OUI</v>
          </cell>
          <cell r="H335">
            <v>22980</v>
          </cell>
        </row>
        <row r="336">
          <cell r="A336" t="str">
            <v>44 - SOUDAN - Pôle enfance</v>
          </cell>
          <cell r="C336" t="str">
            <v>OUI</v>
          </cell>
          <cell r="H336">
            <v>-699.99599999999998</v>
          </cell>
        </row>
        <row r="337">
          <cell r="A337" t="str">
            <v>49 - ALTER ENERGIES - JEAN ZAY</v>
          </cell>
          <cell r="C337" t="str">
            <v>NON</v>
          </cell>
          <cell r="H337">
            <v>-51172.2</v>
          </cell>
        </row>
        <row r="338">
          <cell r="A338" t="str">
            <v>49 - ALTER ENERGIES - JEAN ZAY</v>
          </cell>
          <cell r="C338" t="str">
            <v>NON</v>
          </cell>
          <cell r="H338">
            <v>38175.96</v>
          </cell>
        </row>
        <row r="339">
          <cell r="A339" t="str">
            <v>49 - ALTER ENERGIES - TRUFFAUT</v>
          </cell>
          <cell r="C339" t="str">
            <v>NON</v>
          </cell>
          <cell r="H339">
            <v>27826.68</v>
          </cell>
        </row>
        <row r="340">
          <cell r="A340" t="str">
            <v>49 - ALTER ENERGIES - JEAN ZAY</v>
          </cell>
          <cell r="C340" t="str">
            <v>NON</v>
          </cell>
          <cell r="H340">
            <v>-38175.96</v>
          </cell>
        </row>
        <row r="341">
          <cell r="A341" t="str">
            <v>49 - ALTER ENERGIES - TRUFFAUT</v>
          </cell>
          <cell r="C341" t="str">
            <v>NON</v>
          </cell>
          <cell r="H341">
            <v>-27826.68</v>
          </cell>
        </row>
        <row r="342">
          <cell r="A342" t="str">
            <v>44 - COMMUNE SAINT MALO DE GUERSAC - École GRATTIER</v>
          </cell>
          <cell r="C342" t="str">
            <v>NON</v>
          </cell>
          <cell r="H342">
            <v>15672</v>
          </cell>
        </row>
        <row r="343">
          <cell r="A343" t="str">
            <v>44 - COMMUNE DE PONTCHÂTEAU - Pôle solidaire</v>
          </cell>
          <cell r="C343" t="str">
            <v>OUI</v>
          </cell>
          <cell r="H343">
            <v>30.635999999999999</v>
          </cell>
        </row>
        <row r="344">
          <cell r="A344" t="str">
            <v>44 - COMMUNE DE BOUEE - Construction du nouveau centre technique municipal</v>
          </cell>
          <cell r="C344" t="str">
            <v>OUI</v>
          </cell>
          <cell r="H344">
            <v>11308.188</v>
          </cell>
        </row>
        <row r="345">
          <cell r="A345" t="str">
            <v>92 - NANTERRE - NANTURRA</v>
          </cell>
          <cell r="C345" t="str">
            <v>OUI</v>
          </cell>
          <cell r="H345">
            <v>8046</v>
          </cell>
        </row>
        <row r="346">
          <cell r="A346" t="str">
            <v>44 - COMMUNE DE BOUEE - Construction du nouveau centre technique municipal</v>
          </cell>
          <cell r="C346" t="str">
            <v>NON</v>
          </cell>
          <cell r="H346">
            <v>-11308.188</v>
          </cell>
        </row>
        <row r="347">
          <cell r="A347" t="str">
            <v>53 - COMMUNE DE ST PIERRE DES NIDS - Réhabilitation du complexe sportif</v>
          </cell>
          <cell r="C347" t="str">
            <v>NON</v>
          </cell>
          <cell r="H347">
            <v>58986.864000000001</v>
          </cell>
        </row>
        <row r="348">
          <cell r="A348" t="str">
            <v>53 - COMMUNE DE ST PIERRE DES NIDS - Réhabilitation du complexe sportif</v>
          </cell>
          <cell r="C348" t="str">
            <v>OUI</v>
          </cell>
          <cell r="H348">
            <v>58986.864000000001</v>
          </cell>
        </row>
        <row r="349">
          <cell r="A349" t="str">
            <v>53 - COMMUNE DE ST PIERRE DES NIDS - Réhabilitation du complexe sportif</v>
          </cell>
          <cell r="C349" t="str">
            <v>NON</v>
          </cell>
          <cell r="H349">
            <v>-58986.864000000001</v>
          </cell>
        </row>
        <row r="350">
          <cell r="A350" t="str">
            <v>44 - COMMUNE SAINT MALO DE GUERSAC - École GRATTIER</v>
          </cell>
          <cell r="C350" t="str">
            <v>NON</v>
          </cell>
          <cell r="H350">
            <v>-15672</v>
          </cell>
        </row>
        <row r="351">
          <cell r="A351" t="str">
            <v>78 - COMMUNE DE MARLY LE ROI - Groupe scolaire Champs des Oiseaux</v>
          </cell>
          <cell r="C351" t="str">
            <v>OUI</v>
          </cell>
          <cell r="H351">
            <v>-19354.932000000001</v>
          </cell>
        </row>
        <row r="352">
          <cell r="A352" t="str">
            <v>78 - COMMUNE DE MARLY LE ROI - Groupe scolaire Champs des Oiseaux</v>
          </cell>
          <cell r="C352" t="str">
            <v>OUI</v>
          </cell>
          <cell r="H352">
            <v>1078.932</v>
          </cell>
        </row>
        <row r="353">
          <cell r="A353" t="str">
            <v>44 - COMMUNE SAINT MALO DE GUERSAC - École GRATTIER</v>
          </cell>
          <cell r="C353" t="str">
            <v>OUI</v>
          </cell>
          <cell r="H353">
            <v>14040</v>
          </cell>
        </row>
        <row r="354">
          <cell r="A354" t="str">
            <v>44 - HÉRIC - Construction bâtiment sportif</v>
          </cell>
          <cell r="C354" t="str">
            <v>OUI</v>
          </cell>
          <cell r="H354">
            <v>43726.139999999992</v>
          </cell>
        </row>
        <row r="355">
          <cell r="A355" t="str">
            <v>44 - SAINT-NAZAIRE - JEAN JAURES</v>
          </cell>
          <cell r="C355" t="str">
            <v>NON</v>
          </cell>
          <cell r="H355">
            <v>11772</v>
          </cell>
        </row>
        <row r="356">
          <cell r="A356" t="str">
            <v>44 - SAINT-NAZAIRE - JEAN JAURES</v>
          </cell>
          <cell r="C356" t="str">
            <v>NON</v>
          </cell>
          <cell r="H356">
            <v>-11772</v>
          </cell>
        </row>
        <row r="357">
          <cell r="A357" t="str">
            <v>44 - SAINT-NAZAIRE - JEAN JAURES</v>
          </cell>
          <cell r="C357" t="str">
            <v>OUI</v>
          </cell>
          <cell r="H357">
            <v>9810</v>
          </cell>
        </row>
        <row r="358">
          <cell r="A358" t="str">
            <v>22 - DEPARTEMENT DES CÔTES D'ARMOR - Espace Gouessant</v>
          </cell>
          <cell r="C358" t="str">
            <v>OUI</v>
          </cell>
          <cell r="H358">
            <v>839.74799999999993</v>
          </cell>
        </row>
        <row r="359">
          <cell r="A359" t="str">
            <v>22 - DEPARTEMENT DES CÔTES D'ARMOR - Espace Gouessant</v>
          </cell>
          <cell r="C359" t="str">
            <v>OUI</v>
          </cell>
          <cell r="H359">
            <v>7327.3680000000004</v>
          </cell>
        </row>
        <row r="360">
          <cell r="A360" t="str">
            <v>79 - COMMUNE DE CHEF-BOUTONNE - Ateliers Municipaux</v>
          </cell>
          <cell r="C360" t="str">
            <v>NON</v>
          </cell>
          <cell r="H360">
            <v>41234.423999999992</v>
          </cell>
        </row>
        <row r="361">
          <cell r="A361" t="str">
            <v>35 - COMMUNE DE NOYAL CHATILLON SUR SEICHE</v>
          </cell>
          <cell r="C361" t="str">
            <v>NON</v>
          </cell>
          <cell r="H361">
            <v>72699.131999999998</v>
          </cell>
        </row>
        <row r="362">
          <cell r="A362" t="str">
            <v>53 - COMMUNE DE ST PIERRE DES NIDS - Réhabilitation du complexe sportif</v>
          </cell>
          <cell r="C362" t="str">
            <v>NON</v>
          </cell>
          <cell r="H362">
            <v>27440.291999999998</v>
          </cell>
        </row>
        <row r="363">
          <cell r="A363" t="str">
            <v>44 - CORDEMAIS - Extension et réhabilitation de la mairie</v>
          </cell>
          <cell r="C363" t="str">
            <v>OUI</v>
          </cell>
          <cell r="H363">
            <v>2590.38</v>
          </cell>
        </row>
        <row r="364">
          <cell r="A364" t="str">
            <v>44 - COMMUNE DE BOUEE - Construction du nouveau centre technique municipal</v>
          </cell>
          <cell r="C364" t="str">
            <v>OUI</v>
          </cell>
          <cell r="H364">
            <v>4694.2199999999993</v>
          </cell>
        </row>
        <row r="365">
          <cell r="A365" t="str">
            <v>44 - SAINT GILDAS DES BOIS - Centre Technique Intercommunal</v>
          </cell>
          <cell r="C365" t="str">
            <v>OUI</v>
          </cell>
          <cell r="H365">
            <v>2160</v>
          </cell>
        </row>
        <row r="366">
          <cell r="A366" t="str">
            <v>44 - COMMUNE DE COUERON</v>
          </cell>
          <cell r="C366" t="str">
            <v>OUI</v>
          </cell>
          <cell r="H366">
            <v>17303.771999999997</v>
          </cell>
        </row>
        <row r="367">
          <cell r="A367" t="str">
            <v>44 - COMMUNE DE PORNICHET - Restructuration et extention multi-accueil « LES P’TITS DAUPHINS »</v>
          </cell>
          <cell r="C367" t="str">
            <v>OUI</v>
          </cell>
          <cell r="H367">
            <v>1108.6320000000001</v>
          </cell>
        </row>
        <row r="368">
          <cell r="A368" t="str">
            <v>44 - HÉRIC - Construction bâtiment sportif</v>
          </cell>
          <cell r="C368" t="str">
            <v>OUI</v>
          </cell>
          <cell r="H368">
            <v>5816.2560000000003</v>
          </cell>
        </row>
        <row r="369">
          <cell r="A369" t="str">
            <v>79 - COMMUNE DE CHEF-BOUTONNE - Ateliers Municipaux</v>
          </cell>
          <cell r="C369" t="str">
            <v>OUI</v>
          </cell>
          <cell r="H369">
            <v>41234.423999999992</v>
          </cell>
        </row>
        <row r="370">
          <cell r="A370" t="str">
            <v>79 - COMMUNE DE CHEF-BOUTONNE - Ateliers Municipaux</v>
          </cell>
          <cell r="C370" t="str">
            <v>NON</v>
          </cell>
          <cell r="H370">
            <v>-41234.423999999992</v>
          </cell>
        </row>
        <row r="371">
          <cell r="A371" t="str">
            <v>35 - TREMBLAY - COUESNON MARCHES DE BRETAGNE</v>
          </cell>
          <cell r="C371" t="str">
            <v>OUI</v>
          </cell>
          <cell r="H371">
            <v>27915.072</v>
          </cell>
        </row>
        <row r="372">
          <cell r="A372" t="str">
            <v>44 - HÉRIC - Construction bâtiment sportif</v>
          </cell>
          <cell r="C372" t="str">
            <v>OUI</v>
          </cell>
          <cell r="H372">
            <v>2159.9639999999999</v>
          </cell>
        </row>
        <row r="373">
          <cell r="A373" t="str">
            <v>44 - LA CHAPELLE DES MARAIS - Sous-traitance</v>
          </cell>
          <cell r="C373" t="str">
            <v>NON</v>
          </cell>
          <cell r="H373">
            <v>11700</v>
          </cell>
        </row>
        <row r="374">
          <cell r="A374" t="str">
            <v>44 - HÉRIC - Construction bâtiment sportif</v>
          </cell>
          <cell r="C374" t="str">
            <v>OUI</v>
          </cell>
          <cell r="H374">
            <v>3328.2239999999997</v>
          </cell>
        </row>
        <row r="375">
          <cell r="A375" t="str">
            <v>85 - TALMONT SAINT HILAIRE - Ateliers municipaux</v>
          </cell>
          <cell r="C375" t="str">
            <v>NON</v>
          </cell>
          <cell r="H375">
            <v>4966.8</v>
          </cell>
        </row>
        <row r="376">
          <cell r="A376" t="str">
            <v>85 - TALMONT SAINT HILAIRE - Salle des fêtes</v>
          </cell>
          <cell r="C376" t="str">
            <v>NON</v>
          </cell>
          <cell r="H376">
            <v>4440</v>
          </cell>
        </row>
        <row r="377">
          <cell r="A377" t="str">
            <v>35 - COMMUNE DE NOYAL CHATILLON SUR SEICHE</v>
          </cell>
          <cell r="C377" t="str">
            <v>NON</v>
          </cell>
          <cell r="H377">
            <v>-72699.131999999998</v>
          </cell>
        </row>
        <row r="378">
          <cell r="A378" t="str">
            <v>35 - COMMUNE DE NOYAL CHATILLON SUR SEICHE</v>
          </cell>
          <cell r="C378" t="str">
            <v>OUI</v>
          </cell>
          <cell r="H378">
            <v>65113.607999999993</v>
          </cell>
        </row>
        <row r="379">
          <cell r="A379" t="str">
            <v>44 - LA CHAPELLE DES MARAIS - Sous-traitance</v>
          </cell>
          <cell r="C379" t="str">
            <v>NON</v>
          </cell>
          <cell r="H379">
            <v>-11700</v>
          </cell>
        </row>
        <row r="380">
          <cell r="A380" t="str">
            <v>44 - LA CHAPELLE DES MARAIS - Sous-traitance</v>
          </cell>
          <cell r="C380" t="str">
            <v>OUI</v>
          </cell>
          <cell r="H380">
            <v>11700</v>
          </cell>
        </row>
        <row r="381">
          <cell r="A381" t="str">
            <v>44 - PISCINE DES DERVALIERES - Sous-traitance</v>
          </cell>
          <cell r="C381" t="str">
            <v>NON</v>
          </cell>
          <cell r="H381">
            <v>21474</v>
          </cell>
        </row>
        <row r="382">
          <cell r="A382" t="str">
            <v>44 - PISCINE DES DERVALIERES - Sous-traitance</v>
          </cell>
          <cell r="C382" t="str">
            <v>NON</v>
          </cell>
          <cell r="H382">
            <v>-21474</v>
          </cell>
        </row>
        <row r="383">
          <cell r="A383" t="str">
            <v>35 - TREMBLAY - COUESNON MARCHES DE BRETAGNE</v>
          </cell>
          <cell r="C383" t="str">
            <v>OUI</v>
          </cell>
          <cell r="H383">
            <v>251.124</v>
          </cell>
        </row>
        <row r="384">
          <cell r="A384" t="str">
            <v>44 - SAINT-NAZAIRE - JEAN JAURES</v>
          </cell>
          <cell r="C384" t="str">
            <v>OUI</v>
          </cell>
          <cell r="H384">
            <v>9810</v>
          </cell>
        </row>
        <row r="385">
          <cell r="A385" t="str">
            <v>44 - SAINT-NAZAIRE - JEAN JAURES</v>
          </cell>
          <cell r="C385" t="str">
            <v>OUI</v>
          </cell>
          <cell r="H385">
            <v>17950</v>
          </cell>
        </row>
        <row r="386">
          <cell r="A386" t="str">
            <v>53 - COMMUNE DE ST PIERRE DES NIDS - Réhabilitation du complexe sportif</v>
          </cell>
          <cell r="C386" t="str">
            <v>NON</v>
          </cell>
          <cell r="H386">
            <v>27440.291999999998</v>
          </cell>
        </row>
        <row r="387">
          <cell r="A387" t="str">
            <v>53 - COMMUNE DE ST PIERRE DES NIDS - Réhabilitation du complexe sportif</v>
          </cell>
          <cell r="C387" t="str">
            <v>NON</v>
          </cell>
          <cell r="H387">
            <v>-27440.291999999998</v>
          </cell>
        </row>
        <row r="388">
          <cell r="A388" t="str">
            <v>44 - PISCINE DES DERVALIERES - Sous-traitance</v>
          </cell>
          <cell r="C388" t="str">
            <v>OUI</v>
          </cell>
          <cell r="H388">
            <v>21474</v>
          </cell>
        </row>
        <row r="389">
          <cell r="A389" t="str">
            <v>85 - TALMONT SAINT HILAIRE - Ateliers municipaux</v>
          </cell>
          <cell r="C389" t="str">
            <v>NON</v>
          </cell>
          <cell r="H389">
            <v>-4966.8</v>
          </cell>
        </row>
        <row r="390">
          <cell r="A390" t="str">
            <v>85 - TALMONT SAINT HILAIRE - Salle des fêtes</v>
          </cell>
          <cell r="C390" t="str">
            <v>NON</v>
          </cell>
          <cell r="H390">
            <v>-4440</v>
          </cell>
        </row>
        <row r="391">
          <cell r="A391" t="str">
            <v>44 - SAINT-HERBLAIN - École Maternelle Condorcet</v>
          </cell>
          <cell r="C391" t="str">
            <v>OUI</v>
          </cell>
          <cell r="H391">
            <v>19411.955999999998</v>
          </cell>
        </row>
        <row r="392">
          <cell r="A392" t="str">
            <v>44 - DREFFEAC - Restaurant scolaire</v>
          </cell>
          <cell r="C392" t="str">
            <v>OUI</v>
          </cell>
          <cell r="H392">
            <v>2165.3759999999997</v>
          </cell>
        </row>
        <row r="393">
          <cell r="A393" t="str">
            <v>44 - COMMUNE DE BOUEE - Construction du nouveau centre technique municipal</v>
          </cell>
          <cell r="C393" t="str">
            <v>OUI</v>
          </cell>
          <cell r="H393">
            <v>823.57199999999989</v>
          </cell>
        </row>
        <row r="394">
          <cell r="A394" t="str">
            <v>44 - SAVENAY - SOUS-TRAITANCE</v>
          </cell>
          <cell r="C394" t="str">
            <v>NON</v>
          </cell>
          <cell r="H394">
            <v>78624</v>
          </cell>
        </row>
        <row r="395">
          <cell r="A395" t="str">
            <v>44 - CORDEMAIS - Les Hélianthes</v>
          </cell>
          <cell r="C395" t="str">
            <v>OUI</v>
          </cell>
          <cell r="H395">
            <v>17548.344000000001</v>
          </cell>
        </row>
        <row r="396">
          <cell r="A396" t="str">
            <v>44 - SAVENAY - SOUS-TRAITANCE</v>
          </cell>
          <cell r="C396" t="str">
            <v>NON</v>
          </cell>
          <cell r="H396">
            <v>-78624</v>
          </cell>
        </row>
        <row r="397">
          <cell r="A397" t="str">
            <v>44 - SAVENAY - SOUS-TRAITANCE</v>
          </cell>
          <cell r="C397" t="str">
            <v>OUI</v>
          </cell>
          <cell r="H397">
            <v>78624</v>
          </cell>
        </row>
        <row r="398">
          <cell r="A398" t="str">
            <v>49 - ALTER ENERGIES - COUSTEAU</v>
          </cell>
          <cell r="C398" t="str">
            <v>OUI</v>
          </cell>
          <cell r="H398">
            <v>12016.74</v>
          </cell>
        </row>
        <row r="399">
          <cell r="A399" t="str">
            <v>49 - ALTER ENERGIES - COUSTEAU</v>
          </cell>
          <cell r="C399" t="str">
            <v>OUI</v>
          </cell>
          <cell r="H399">
            <v>7381.2839999999997</v>
          </cell>
        </row>
        <row r="400">
          <cell r="A400" t="str">
            <v>49 - ALTER ENERGIES - JEAN ZAY</v>
          </cell>
          <cell r="C400" t="str">
            <v>OUI</v>
          </cell>
          <cell r="H400">
            <v>53768.471999999994</v>
          </cell>
        </row>
        <row r="401">
          <cell r="A401" t="str">
            <v>49 - BEAUPREAU-EN-MAUGES - Andrezé</v>
          </cell>
          <cell r="C401" t="str">
            <v>OUI</v>
          </cell>
          <cell r="H401">
            <v>545.68799999999999</v>
          </cell>
        </row>
        <row r="402">
          <cell r="A402" t="str">
            <v>53 - COMMUNE DE ST PIERRE DES NIDS - Réhabilitation du complexe sportif</v>
          </cell>
          <cell r="C402" t="str">
            <v>NON</v>
          </cell>
          <cell r="H402">
            <v>1578</v>
          </cell>
        </row>
        <row r="403">
          <cell r="A403" t="str">
            <v>49 - ALTER ENERGIES - JEAN ZAY</v>
          </cell>
          <cell r="C403" t="str">
            <v>OUI</v>
          </cell>
          <cell r="H403">
            <v>11364</v>
          </cell>
        </row>
        <row r="404">
          <cell r="A404" t="str">
            <v>49 - ALTER ENERGIES - JEAN ZAY</v>
          </cell>
          <cell r="C404" t="str">
            <v>OUI</v>
          </cell>
          <cell r="H404">
            <v>9393.1080000000002</v>
          </cell>
        </row>
        <row r="405">
          <cell r="A405" t="str">
            <v>49 - ALTER ENERGIES - TRUFFAUT</v>
          </cell>
          <cell r="C405" t="str">
            <v>OUI</v>
          </cell>
          <cell r="H405">
            <v>59765.915999999997</v>
          </cell>
        </row>
        <row r="406">
          <cell r="A406" t="str">
            <v>49 - ALTER ENERGIES - TRUFFAUT</v>
          </cell>
          <cell r="C406" t="str">
            <v>OUI</v>
          </cell>
          <cell r="H406">
            <v>12804</v>
          </cell>
        </row>
        <row r="407">
          <cell r="A407" t="str">
            <v>49 - ALTER ENERGIES - TRUFFAUT</v>
          </cell>
          <cell r="C407" t="str">
            <v>OUI</v>
          </cell>
          <cell r="H407">
            <v>2905.56</v>
          </cell>
        </row>
        <row r="408">
          <cell r="A408" t="str">
            <v>49 - BEAUPREAU-EN-MAUGES - Andrezé</v>
          </cell>
          <cell r="C408" t="str">
            <v>OUI</v>
          </cell>
          <cell r="H408">
            <v>4200</v>
          </cell>
        </row>
        <row r="409">
          <cell r="A409" t="str">
            <v>53 - COMMUNE DE ST PIERRE DES NIDS - Réhabilitation du complexe sportif</v>
          </cell>
          <cell r="C409" t="str">
            <v>OUI</v>
          </cell>
          <cell r="H409">
            <v>27440.291999999998</v>
          </cell>
        </row>
        <row r="410">
          <cell r="A410" t="str">
            <v>53 - COMMUNE DE ST PIERRE DES NIDS - Réhabilitation du complexe sportif</v>
          </cell>
          <cell r="C410" t="str">
            <v>OUI</v>
          </cell>
          <cell r="H410">
            <v>1578</v>
          </cell>
        </row>
        <row r="411">
          <cell r="A411" t="str">
            <v>53 - COMMUNE DE ST PIERRE DES NIDS - Réhabilitation du complexe sportif</v>
          </cell>
          <cell r="C411" t="str">
            <v>NON</v>
          </cell>
          <cell r="H411">
            <v>-1578</v>
          </cell>
        </row>
        <row r="412">
          <cell r="A412" t="str">
            <v>53 - COMMUNE DE ST PIERRE DES NIDS - Réhabilitation du complexe sportif</v>
          </cell>
          <cell r="C412" t="str">
            <v>NON</v>
          </cell>
          <cell r="H412">
            <v>-27440.291999999998</v>
          </cell>
        </row>
        <row r="413">
          <cell r="A413" t="str">
            <v>35 - TREMBLAY - COUESNON MARCHES DE BRETAGNE</v>
          </cell>
          <cell r="C413" t="str">
            <v>OUI</v>
          </cell>
          <cell r="H413">
            <v>9612.2160000000003</v>
          </cell>
        </row>
        <row r="414">
          <cell r="A414" t="str">
            <v>44 - COMMUNE DE BOUEE - Construction du nouveau centre technique municipal</v>
          </cell>
          <cell r="C414" t="str">
            <v>NON</v>
          </cell>
          <cell r="H414">
            <v>-4694.2199999999993</v>
          </cell>
        </row>
        <row r="415">
          <cell r="A415" t="str">
            <v>44 - COMMUNE DE BOUEE - Construction du nouveau centre technique municipal</v>
          </cell>
          <cell r="C415" t="str">
            <v>NON</v>
          </cell>
          <cell r="H415">
            <v>-823.57199999999989</v>
          </cell>
        </row>
        <row r="416">
          <cell r="A416" t="str">
            <v>44 - COMMUNE SAINT MALO DE GUERSAC - École GRATTIER</v>
          </cell>
          <cell r="C416" t="str">
            <v>OUI</v>
          </cell>
          <cell r="H416">
            <v>1820.7239999999999</v>
          </cell>
        </row>
        <row r="417">
          <cell r="A417" t="str">
            <v>44 - COMMUNE DE BOUEE - Construction du nouveau centre technique municipal</v>
          </cell>
          <cell r="C417" t="str">
            <v>OUI</v>
          </cell>
          <cell r="H417">
            <v>432.79200000000003</v>
          </cell>
        </row>
        <row r="418">
          <cell r="A418" t="str">
            <v>44 - CORDEMAIS - Extension et réhabilitation de la mairie</v>
          </cell>
          <cell r="C418" t="str">
            <v>OUI</v>
          </cell>
          <cell r="H418">
            <v>91.22399999999999</v>
          </cell>
        </row>
        <row r="419">
          <cell r="A419" t="str">
            <v>44 - CORDEMAIS - Extension et réhabilitation de la mairie</v>
          </cell>
          <cell r="C419" t="str">
            <v>OUI</v>
          </cell>
          <cell r="H419">
            <v>75.12</v>
          </cell>
        </row>
        <row r="420">
          <cell r="A420" t="str">
            <v>44 - CORDEMAIS - Extension et réhabilitation de la mairie</v>
          </cell>
          <cell r="C420" t="str">
            <v>OUI</v>
          </cell>
          <cell r="H420">
            <v>-1680</v>
          </cell>
        </row>
        <row r="421">
          <cell r="A421" t="str">
            <v>44 - CORDEMAIS - Extension et réhabilitation de la mairie</v>
          </cell>
          <cell r="C421" t="str">
            <v>NON</v>
          </cell>
          <cell r="H421">
            <v>-4050</v>
          </cell>
        </row>
        <row r="422">
          <cell r="A422" t="str">
            <v>44 - DREFFEAC - Restaurant scolaire</v>
          </cell>
          <cell r="C422" t="str">
            <v>NON</v>
          </cell>
          <cell r="H422">
            <v>-18947.04</v>
          </cell>
        </row>
        <row r="423">
          <cell r="A423" t="str">
            <v>44 - DREFFEAC - Restaurant scolaire</v>
          </cell>
          <cell r="C423" t="str">
            <v>OUI</v>
          </cell>
          <cell r="H423">
            <v>38.963999999999999</v>
          </cell>
        </row>
        <row r="424">
          <cell r="A424" t="str">
            <v>44 - HÉRIC - Construction bâtiment sportif</v>
          </cell>
          <cell r="C424" t="str">
            <v>OUI</v>
          </cell>
          <cell r="H424">
            <v>56.58</v>
          </cell>
        </row>
        <row r="425">
          <cell r="A425" t="str">
            <v>44 - HÉRIC - Construction bâtiment sportif</v>
          </cell>
          <cell r="C425" t="str">
            <v>OUI</v>
          </cell>
          <cell r="H425">
            <v>87.251999999999995</v>
          </cell>
        </row>
        <row r="426">
          <cell r="A426" t="str">
            <v>44 - HÉRIC - Construction bâtiment sportif</v>
          </cell>
          <cell r="C426" t="str">
            <v>OUI</v>
          </cell>
          <cell r="H426">
            <v>568.43999999999994</v>
          </cell>
        </row>
        <row r="427">
          <cell r="A427" t="str">
            <v>44 - DREFFEAC - Restaurant scolaire</v>
          </cell>
          <cell r="C427" t="str">
            <v>OUI</v>
          </cell>
          <cell r="H427">
            <v>14697.263999999999</v>
          </cell>
        </row>
        <row r="428">
          <cell r="A428" t="str">
            <v>44 - LA CHAPELLE SUR ERDRE - Espace Capellia</v>
          </cell>
          <cell r="C428" t="str">
            <v>OUI</v>
          </cell>
          <cell r="H428">
            <v>105.71999999999998</v>
          </cell>
        </row>
        <row r="429">
          <cell r="A429" t="str">
            <v>44 - MAIRIE DE POUILLÉ-LES-CÔTEAUX - Construction d'un restaurant scolaire</v>
          </cell>
          <cell r="C429" t="str">
            <v>OUI</v>
          </cell>
          <cell r="H429">
            <v>504.03599999999994</v>
          </cell>
        </row>
        <row r="430">
          <cell r="A430" t="str">
            <v>44 - SAINT GILDAS DES BOIS - Centre Technique Intercommunal</v>
          </cell>
          <cell r="C430" t="str">
            <v>NON</v>
          </cell>
          <cell r="H430">
            <v>-2160</v>
          </cell>
        </row>
        <row r="431">
          <cell r="A431" t="str">
            <v>44 - SAINT GILDAS DES BOIS - Centre Technique Intercommunal</v>
          </cell>
          <cell r="C431" t="str">
            <v>OUI</v>
          </cell>
          <cell r="H431">
            <v>47.627999999999993</v>
          </cell>
        </row>
        <row r="432">
          <cell r="A432" t="str">
            <v>44 - SOUDAN - Pôle enfance</v>
          </cell>
          <cell r="C432" t="str">
            <v>OUI</v>
          </cell>
          <cell r="H432">
            <v>1303.2719999999999</v>
          </cell>
        </row>
        <row r="433">
          <cell r="A433" t="str">
            <v>56 - MAURON - COLLEGE MADAME DE SÉVIGNÉ - Rénovation de deux logements de fonction</v>
          </cell>
          <cell r="C433" t="str">
            <v>NON</v>
          </cell>
          <cell r="H433">
            <v>-2890.7999999999997</v>
          </cell>
        </row>
        <row r="434">
          <cell r="A434" t="str">
            <v>53 - SAINT PIERRE DES NIDS - Salle Caillet</v>
          </cell>
          <cell r="C434" t="str">
            <v>OUI</v>
          </cell>
          <cell r="H434">
            <v>15739.859999999999</v>
          </cell>
        </row>
        <row r="435">
          <cell r="A435" t="str">
            <v>56 - MAURON - COLLEGE MADAME DE SÉVIGNÉ - Rénovation de deux logements de fonction</v>
          </cell>
          <cell r="C435" t="str">
            <v>OUI</v>
          </cell>
          <cell r="H435">
            <v>2890.7999999999997</v>
          </cell>
        </row>
        <row r="436">
          <cell r="A436" t="str">
            <v>35 - TREMBLAY - COUESNON MARCHES DE BRETAGNE</v>
          </cell>
          <cell r="C436" t="str">
            <v>OUI</v>
          </cell>
          <cell r="H436">
            <v>96.131999999999991</v>
          </cell>
        </row>
        <row r="437">
          <cell r="A437" t="str">
            <v>44 - CORDEMAIS - Les Hélianthes</v>
          </cell>
          <cell r="C437" t="str">
            <v>NON</v>
          </cell>
          <cell r="H437">
            <v>275.76</v>
          </cell>
        </row>
        <row r="438">
          <cell r="A438" t="str">
            <v>44 - CORDEMAIS - Les Hélianthes</v>
          </cell>
          <cell r="C438" t="str">
            <v>NON</v>
          </cell>
          <cell r="H438">
            <v>-275.76</v>
          </cell>
        </row>
        <row r="439">
          <cell r="A439" t="str">
            <v>44 - DREFFEAC - Restaurant scolaire</v>
          </cell>
          <cell r="C439" t="str">
            <v>OUI</v>
          </cell>
          <cell r="H439">
            <v>308.64</v>
          </cell>
        </row>
        <row r="440">
          <cell r="A440" t="str">
            <v>44 - CORDEMAIS - Les Hélianthes</v>
          </cell>
          <cell r="C440" t="str">
            <v>NON</v>
          </cell>
          <cell r="H440">
            <v>-240</v>
          </cell>
        </row>
        <row r="441">
          <cell r="A441" t="str">
            <v>44 - CORDEMAIS - Les Hélianthes</v>
          </cell>
          <cell r="C441" t="str">
            <v>OUI</v>
          </cell>
          <cell r="H441">
            <v>189.57599999999999</v>
          </cell>
        </row>
        <row r="442">
          <cell r="A442" t="str">
            <v>44 - CORDEMAIS - Les Hélianthes</v>
          </cell>
          <cell r="C442" t="str">
            <v>NON</v>
          </cell>
          <cell r="H442">
            <v>240</v>
          </cell>
        </row>
        <row r="443">
          <cell r="A443" t="str">
            <v>44 - CORDEMAIS - Les Hélianthes</v>
          </cell>
          <cell r="C443" t="str">
            <v>OUI</v>
          </cell>
          <cell r="H443">
            <v>-288</v>
          </cell>
        </row>
        <row r="444">
          <cell r="A444" t="str">
            <v>85 - FONTENAY LE COMTE - IE MOB Frenesis - Lot n°19</v>
          </cell>
          <cell r="C444" t="str">
            <v>OUI</v>
          </cell>
          <cell r="H444">
            <v>29197.583999999999</v>
          </cell>
        </row>
        <row r="445">
          <cell r="A445" t="str">
            <v>85 - FONTENAY LE COMTE - IE MOB Frenesis - Lot n°19</v>
          </cell>
          <cell r="C445" t="str">
            <v>OUI</v>
          </cell>
          <cell r="H445">
            <v>96</v>
          </cell>
        </row>
        <row r="446">
          <cell r="A446" t="str">
            <v>85 - TALMONT SAINT HILAIRE - Ateliers municipaux</v>
          </cell>
          <cell r="C446" t="str">
            <v>OUI</v>
          </cell>
          <cell r="H446">
            <v>1816.8</v>
          </cell>
        </row>
        <row r="447">
          <cell r="A447" t="str">
            <v>44 - HABITAT 44 - Sites Renac</v>
          </cell>
          <cell r="C447" t="str">
            <v>NON</v>
          </cell>
          <cell r="H447">
            <v>13873.08</v>
          </cell>
        </row>
        <row r="448">
          <cell r="A448" t="str">
            <v>44 - HABITAT 44 - Sites Urien</v>
          </cell>
          <cell r="C448" t="str">
            <v>NON</v>
          </cell>
          <cell r="H448">
            <v>5284.079999999999</v>
          </cell>
        </row>
        <row r="449">
          <cell r="A449" t="str">
            <v>29 - COMMUNE DE PLOGONNEC - Construction d'un ALSH</v>
          </cell>
          <cell r="C449" t="str">
            <v>NON</v>
          </cell>
          <cell r="H449">
            <v>9895.4279999999999</v>
          </cell>
        </row>
        <row r="450">
          <cell r="A450" t="str">
            <v>35 - COMMUNE DE NOYAL CHATILLON SUR SEICHE</v>
          </cell>
          <cell r="C450" t="str">
            <v>NON</v>
          </cell>
          <cell r="H450">
            <v>6271.5240000000003</v>
          </cell>
        </row>
        <row r="451">
          <cell r="A451" t="str">
            <v>35 - TREMBLAY - COUESNON MARCHES DE BRETAGNE</v>
          </cell>
          <cell r="C451" t="str">
            <v>OUI</v>
          </cell>
          <cell r="H451">
            <v>5995.4759999999997</v>
          </cell>
        </row>
        <row r="452">
          <cell r="A452" t="str">
            <v>44 - COMMUNE DE PONTCHATEAU - Vestiaires Sportifs</v>
          </cell>
          <cell r="C452" t="str">
            <v>OUI</v>
          </cell>
          <cell r="H452">
            <v>19837.68</v>
          </cell>
        </row>
        <row r="453">
          <cell r="A453" t="str">
            <v>44 - SAINT-HERBLAIN - École Maternelle Condorcet</v>
          </cell>
          <cell r="C453" t="str">
            <v>OUI</v>
          </cell>
          <cell r="H453">
            <v>8017.2240000000002</v>
          </cell>
        </row>
        <row r="454">
          <cell r="A454" t="str">
            <v>79 - COMMUNE DE CHEF-BOUTONNE - Ateliers Municipaux</v>
          </cell>
          <cell r="C454" t="str">
            <v>OUI</v>
          </cell>
          <cell r="H454">
            <v>6300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818AE-FCF2-4EEB-B077-9AEFFA2DBA8F}">
  <sheetPr>
    <tabColor theme="9" tint="0.79998168889431442"/>
  </sheetPr>
  <dimension ref="A1:Q59"/>
  <sheetViews>
    <sheetView tabSelected="1" zoomScale="70" zoomScaleNormal="70" workbookViewId="0">
      <pane xSplit="1" ySplit="1" topLeftCell="B2" activePane="bottomRight" state="frozen"/>
      <selection pane="topRight" activeCell="B1" sqref="B1"/>
      <selection pane="bottomLeft" activeCell="A2" sqref="A2"/>
      <selection pane="bottomRight" activeCell="A12" sqref="A12"/>
    </sheetView>
  </sheetViews>
  <sheetFormatPr baseColWidth="10" defaultColWidth="73.85546875" defaultRowHeight="15" x14ac:dyDescent="0.25"/>
  <cols>
    <col min="1" max="1" width="87.140625" style="19" bestFit="1" customWidth="1"/>
    <col min="2" max="2" width="45.5703125" style="20" bestFit="1" customWidth="1"/>
    <col min="3" max="3" width="26.42578125" style="20" bestFit="1" customWidth="1"/>
    <col min="4" max="4" width="32.7109375" style="20" bestFit="1" customWidth="1"/>
    <col min="5" max="5" width="27.42578125" style="22" bestFit="1" customWidth="1"/>
    <col min="6" max="6" width="27" style="23" bestFit="1" customWidth="1"/>
    <col min="7" max="7" width="29" style="22" bestFit="1" customWidth="1"/>
    <col min="8" max="8" width="36.28515625" style="22" bestFit="1" customWidth="1"/>
    <col min="9" max="9" width="40.28515625" style="22" bestFit="1" customWidth="1"/>
    <col min="10" max="10" width="40.28515625" style="22" customWidth="1"/>
    <col min="11" max="11" width="44.28515625" style="24" bestFit="1" customWidth="1"/>
    <col min="12" max="13" width="44.28515625" style="24" customWidth="1"/>
    <col min="14" max="14" width="66" style="24" customWidth="1"/>
    <col min="15" max="15" width="27.42578125" style="24" bestFit="1" customWidth="1"/>
    <col min="16" max="16" width="184.7109375" style="19" customWidth="1"/>
    <col min="17" max="17" width="57.42578125" style="19" bestFit="1" customWidth="1"/>
    <col min="18" max="16384" width="73.85546875" style="6"/>
  </cols>
  <sheetData>
    <row r="1" spans="1:17" ht="47.25" customHeight="1" thickTop="1" thickBot="1" x14ac:dyDescent="0.3">
      <c r="A1" s="1" t="s">
        <v>0</v>
      </c>
      <c r="B1" s="2" t="s">
        <v>1</v>
      </c>
      <c r="C1" s="2" t="s">
        <v>2</v>
      </c>
      <c r="D1" s="2" t="s">
        <v>3</v>
      </c>
      <c r="E1" s="3" t="s">
        <v>4</v>
      </c>
      <c r="F1" s="4" t="s">
        <v>5</v>
      </c>
      <c r="G1" s="3" t="s">
        <v>6</v>
      </c>
      <c r="H1" s="3" t="s">
        <v>7</v>
      </c>
      <c r="I1" s="3" t="s">
        <v>8</v>
      </c>
      <c r="J1" s="3" t="s">
        <v>9</v>
      </c>
      <c r="K1" s="2" t="s">
        <v>10</v>
      </c>
      <c r="L1" s="2" t="s">
        <v>11</v>
      </c>
      <c r="M1" s="5" t="s">
        <v>12</v>
      </c>
      <c r="N1" s="5" t="s">
        <v>13</v>
      </c>
      <c r="O1" s="5" t="s">
        <v>14</v>
      </c>
      <c r="P1" s="1" t="s">
        <v>15</v>
      </c>
      <c r="Q1" s="1" t="s">
        <v>16</v>
      </c>
    </row>
    <row r="2" spans="1:17" ht="60.75" thickTop="1" x14ac:dyDescent="0.25">
      <c r="A2" s="7" t="s">
        <v>17</v>
      </c>
      <c r="B2" s="8">
        <v>21130033000019</v>
      </c>
      <c r="C2" s="8" t="s">
        <v>18</v>
      </c>
      <c r="D2" s="9" t="s">
        <v>19</v>
      </c>
      <c r="E2" s="10">
        <v>43672.15</v>
      </c>
      <c r="F2" s="11">
        <v>0.2</v>
      </c>
      <c r="G2" s="10">
        <f t="shared" ref="G2:G16" si="0">+E2*(1+F2)</f>
        <v>52406.58</v>
      </c>
      <c r="H2" s="10">
        <f>SUMIFS('[1]SUIVI AVANCEMENT'!H:H,'[1]SUIVI AVANCEMENT'!A:A,'DÉTAIL DES PROJETS'!A2,IMPACT,"OUI")</f>
        <v>0</v>
      </c>
      <c r="I2" s="10">
        <f t="shared" ref="I2:I55" si="1">ROUNDDOWN(G2-H2,0)</f>
        <v>52406</v>
      </c>
      <c r="J2" s="10" t="s">
        <v>20</v>
      </c>
      <c r="K2" s="8" t="s">
        <v>21</v>
      </c>
      <c r="L2" s="8" t="s">
        <v>18</v>
      </c>
      <c r="M2" s="12"/>
      <c r="N2" s="12"/>
      <c r="O2" s="12"/>
      <c r="P2" s="7" t="s">
        <v>22</v>
      </c>
      <c r="Q2" s="7" t="s">
        <v>23</v>
      </c>
    </row>
    <row r="3" spans="1:17" ht="30" x14ac:dyDescent="0.25">
      <c r="A3" s="13" t="s">
        <v>24</v>
      </c>
      <c r="B3" s="14">
        <v>27170002300010</v>
      </c>
      <c r="C3" s="14" t="s">
        <v>18</v>
      </c>
      <c r="D3" s="15" t="s">
        <v>25</v>
      </c>
      <c r="E3" s="16">
        <f>49788/1.2</f>
        <v>41490</v>
      </c>
      <c r="F3" s="17">
        <v>0.2</v>
      </c>
      <c r="G3" s="16">
        <f t="shared" si="0"/>
        <v>49788</v>
      </c>
      <c r="H3" s="16">
        <f>SUMIFS('[1]SUIVI AVANCEMENT'!H:H,'[1]SUIVI AVANCEMENT'!A:A,'DÉTAIL DES PROJETS'!A3,IMPACT,"OUI")</f>
        <v>49788</v>
      </c>
      <c r="I3" s="16">
        <f t="shared" si="1"/>
        <v>0</v>
      </c>
      <c r="J3" s="16" t="s">
        <v>26</v>
      </c>
      <c r="K3" s="14" t="s">
        <v>27</v>
      </c>
      <c r="L3" s="14" t="s">
        <v>18</v>
      </c>
      <c r="M3" s="18"/>
      <c r="N3" s="18"/>
      <c r="O3" s="18"/>
      <c r="P3" s="13" t="s">
        <v>28</v>
      </c>
      <c r="Q3" s="13" t="s">
        <v>29</v>
      </c>
    </row>
    <row r="4" spans="1:17" ht="75" x14ac:dyDescent="0.25">
      <c r="A4" s="7" t="s">
        <v>30</v>
      </c>
      <c r="B4" s="8">
        <v>20006798100015</v>
      </c>
      <c r="C4" s="8" t="s">
        <v>18</v>
      </c>
      <c r="D4" s="9" t="s">
        <v>31</v>
      </c>
      <c r="E4" s="10">
        <v>31685.65</v>
      </c>
      <c r="F4" s="11">
        <v>0.2</v>
      </c>
      <c r="G4" s="10">
        <f t="shared" si="0"/>
        <v>38022.78</v>
      </c>
      <c r="H4" s="10">
        <f>SUMIFS('[1]SUIVI AVANCEMENT'!H:H,'[1]SUIVI AVANCEMENT'!A:A,'DÉTAIL DES PROJETS'!A4,IMPACT,"OUI")</f>
        <v>0</v>
      </c>
      <c r="I4" s="10">
        <f t="shared" si="1"/>
        <v>38022</v>
      </c>
      <c r="J4" s="10" t="s">
        <v>20</v>
      </c>
      <c r="K4" s="8" t="s">
        <v>21</v>
      </c>
      <c r="L4" s="8" t="s">
        <v>18</v>
      </c>
      <c r="M4" s="12"/>
      <c r="N4" s="12"/>
      <c r="O4" s="12"/>
      <c r="P4" s="7" t="s">
        <v>32</v>
      </c>
      <c r="Q4" s="7" t="s">
        <v>33</v>
      </c>
    </row>
    <row r="5" spans="1:17" ht="45" x14ac:dyDescent="0.25">
      <c r="A5" s="19" t="s">
        <v>34</v>
      </c>
      <c r="B5" s="20">
        <v>22220001600327</v>
      </c>
      <c r="C5" s="20" t="s">
        <v>18</v>
      </c>
      <c r="D5" s="21" t="s">
        <v>35</v>
      </c>
      <c r="E5" s="22">
        <f>699.79+173.4+79944.85</f>
        <v>80818.040000000008</v>
      </c>
      <c r="F5" s="23">
        <v>0.2</v>
      </c>
      <c r="G5" s="22">
        <f t="shared" si="0"/>
        <v>96981.648000000001</v>
      </c>
      <c r="H5" s="22">
        <f>SUMIFS('[1]SUIVI AVANCEMENT'!H:H,'[1]SUIVI AVANCEMENT'!A:A,'DÉTAIL DES PROJETS'!A5,IMPACT,"OUI")</f>
        <v>96981.660000000018</v>
      </c>
      <c r="I5" s="22">
        <f t="shared" si="1"/>
        <v>0</v>
      </c>
      <c r="J5" s="22" t="s">
        <v>36</v>
      </c>
      <c r="K5" s="24">
        <v>45566</v>
      </c>
      <c r="L5" s="24" t="s">
        <v>18</v>
      </c>
      <c r="P5" s="19" t="s">
        <v>37</v>
      </c>
      <c r="Q5" s="25" t="s">
        <v>38</v>
      </c>
    </row>
    <row r="6" spans="1:17" ht="105" x14ac:dyDescent="0.25">
      <c r="A6" s="19" t="s">
        <v>39</v>
      </c>
      <c r="B6" s="20">
        <v>21290169800010</v>
      </c>
      <c r="C6" s="20" t="s">
        <v>40</v>
      </c>
      <c r="D6" s="21" t="s">
        <v>41</v>
      </c>
      <c r="E6" s="22">
        <v>52991.56</v>
      </c>
      <c r="F6" s="23">
        <v>0.2</v>
      </c>
      <c r="G6" s="22">
        <f t="shared" si="0"/>
        <v>63589.871999999996</v>
      </c>
      <c r="H6" s="22">
        <f>SUMIFS('[1]SUIVI AVANCEMENT'!H:H,'[1]SUIVI AVANCEMENT'!A:A,'DÉTAIL DES PROJETS'!A6,IMPACT,"OUI")</f>
        <v>0</v>
      </c>
      <c r="I6" s="22">
        <f t="shared" si="1"/>
        <v>63589</v>
      </c>
      <c r="J6" s="22" t="s">
        <v>36</v>
      </c>
      <c r="K6" s="24">
        <v>45839</v>
      </c>
      <c r="L6" s="24" t="s">
        <v>18</v>
      </c>
      <c r="P6" s="19" t="s">
        <v>42</v>
      </c>
      <c r="Q6" s="26" t="s">
        <v>43</v>
      </c>
    </row>
    <row r="7" spans="1:17" ht="60" x14ac:dyDescent="0.25">
      <c r="A7" s="19" t="s">
        <v>44</v>
      </c>
      <c r="B7" s="20">
        <v>21350364200018</v>
      </c>
      <c r="C7" s="20" t="s">
        <v>18</v>
      </c>
      <c r="D7" s="21" t="s">
        <v>45</v>
      </c>
      <c r="E7" s="22">
        <v>60582.61</v>
      </c>
      <c r="F7" s="23">
        <v>0.2</v>
      </c>
      <c r="G7" s="22">
        <f t="shared" si="0"/>
        <v>72699.131999999998</v>
      </c>
      <c r="H7" s="22">
        <f>SUMIFS('[1]SUIVI AVANCEMENT'!H:H,'[1]SUIVI AVANCEMENT'!A:A,'DÉTAIL DES PROJETS'!A7,IMPACT,"OUI")</f>
        <v>65113.607999999993</v>
      </c>
      <c r="I7" s="22">
        <f t="shared" si="1"/>
        <v>7585</v>
      </c>
      <c r="J7" s="22" t="s">
        <v>36</v>
      </c>
      <c r="K7" s="24">
        <v>45621</v>
      </c>
      <c r="L7" s="24" t="s">
        <v>18</v>
      </c>
      <c r="P7" s="19" t="s">
        <v>46</v>
      </c>
      <c r="Q7" s="26" t="s">
        <v>47</v>
      </c>
    </row>
    <row r="8" spans="1:17" ht="75" x14ac:dyDescent="0.25">
      <c r="A8" s="19" t="s">
        <v>48</v>
      </c>
      <c r="B8" s="20">
        <v>20007068800011</v>
      </c>
      <c r="C8" s="20" t="s">
        <v>18</v>
      </c>
      <c r="D8" s="21" t="s">
        <v>49</v>
      </c>
      <c r="E8" s="22">
        <f>36950.82+209.27</f>
        <v>37160.089999999997</v>
      </c>
      <c r="F8" s="23">
        <v>0.2</v>
      </c>
      <c r="G8" s="22">
        <f t="shared" si="0"/>
        <v>44592.107999999993</v>
      </c>
      <c r="H8" s="22">
        <f>SUMIFS('[1]SUIVI AVANCEMENT'!H:H,'[1]SUIVI AVANCEMENT'!A:A,'DÉTAIL DES PROJETS'!A8,IMPACT,"OUI")</f>
        <v>43870.02</v>
      </c>
      <c r="I8" s="22">
        <f t="shared" si="1"/>
        <v>722</v>
      </c>
      <c r="J8" s="22" t="s">
        <v>36</v>
      </c>
      <c r="K8" s="24">
        <v>45692</v>
      </c>
      <c r="L8" s="24" t="s">
        <v>18</v>
      </c>
      <c r="P8" s="19" t="s">
        <v>50</v>
      </c>
      <c r="Q8" s="26" t="s">
        <v>51</v>
      </c>
    </row>
    <row r="9" spans="1:17" ht="90" x14ac:dyDescent="0.25">
      <c r="A9" s="7" t="s">
        <v>52</v>
      </c>
      <c r="B9" s="8">
        <v>24440045300035</v>
      </c>
      <c r="C9" s="8" t="s">
        <v>18</v>
      </c>
      <c r="D9" s="9" t="s">
        <v>53</v>
      </c>
      <c r="E9" s="10">
        <v>37301.72</v>
      </c>
      <c r="F9" s="11">
        <v>0.2</v>
      </c>
      <c r="G9" s="10">
        <f t="shared" si="0"/>
        <v>44762.063999999998</v>
      </c>
      <c r="H9" s="10">
        <f>SUMIFS('[1]SUIVI AVANCEMENT'!H:H,'[1]SUIVI AVANCEMENT'!A:A,'DÉTAIL DES PROJETS'!A9,IMPACT,"OUI")</f>
        <v>0</v>
      </c>
      <c r="I9" s="10">
        <f t="shared" si="1"/>
        <v>44762</v>
      </c>
      <c r="J9" s="10" t="s">
        <v>20</v>
      </c>
      <c r="K9" s="27">
        <v>45901</v>
      </c>
      <c r="L9" s="27" t="s">
        <v>18</v>
      </c>
      <c r="M9" s="27"/>
      <c r="N9" s="12"/>
      <c r="O9" s="12"/>
      <c r="P9" s="7" t="s">
        <v>54</v>
      </c>
      <c r="Q9" s="28" t="s">
        <v>55</v>
      </c>
    </row>
    <row r="10" spans="1:17" ht="60" x14ac:dyDescent="0.25">
      <c r="A10" s="13" t="s">
        <v>56</v>
      </c>
      <c r="B10" s="14">
        <v>21440019400012</v>
      </c>
      <c r="C10" s="14" t="s">
        <v>40</v>
      </c>
      <c r="D10" s="15" t="s">
        <v>57</v>
      </c>
      <c r="E10" s="16">
        <f>360.66+31719.77</f>
        <v>32080.43</v>
      </c>
      <c r="F10" s="17">
        <v>0.2</v>
      </c>
      <c r="G10" s="16">
        <f t="shared" si="0"/>
        <v>38496.515999999996</v>
      </c>
      <c r="H10" s="16">
        <f>SUMIFS('[1]SUIVI AVANCEMENT'!H:H,'[1]SUIVI AVANCEMENT'!A:A,'DÉTAIL DES PROJETS'!A10,IMPACT,"OUI")</f>
        <v>38496.516000000003</v>
      </c>
      <c r="I10" s="16">
        <f t="shared" si="1"/>
        <v>0</v>
      </c>
      <c r="J10" s="16" t="s">
        <v>26</v>
      </c>
      <c r="K10" s="18">
        <v>45579</v>
      </c>
      <c r="L10" s="18" t="s">
        <v>40</v>
      </c>
      <c r="M10" s="18"/>
      <c r="N10" s="18"/>
      <c r="O10" s="18"/>
      <c r="P10" s="13" t="s">
        <v>58</v>
      </c>
      <c r="Q10" s="29" t="s">
        <v>59</v>
      </c>
    </row>
    <row r="11" spans="1:17" ht="180" x14ac:dyDescent="0.25">
      <c r="A11" s="19" t="s">
        <v>60</v>
      </c>
      <c r="B11" s="20">
        <v>21440047500015</v>
      </c>
      <c r="C11" s="20" t="s">
        <v>18</v>
      </c>
      <c r="D11" s="21" t="s">
        <v>61</v>
      </c>
      <c r="E11" s="22">
        <v>28511.71</v>
      </c>
      <c r="F11" s="23">
        <v>0.2</v>
      </c>
      <c r="G11" s="22">
        <f t="shared" si="0"/>
        <v>34214.051999999996</v>
      </c>
      <c r="H11" s="22">
        <f>SUMIFS('[1]SUIVI AVANCEMENT'!H:H,'[1]SUIVI AVANCEMENT'!A:A,'DÉTAIL DES PROJETS'!A11,IMPACT,"OUI")</f>
        <v>17303.771999999997</v>
      </c>
      <c r="I11" s="22">
        <f t="shared" si="1"/>
        <v>16910</v>
      </c>
      <c r="J11" s="22" t="s">
        <v>36</v>
      </c>
      <c r="K11" s="24" t="s">
        <v>21</v>
      </c>
      <c r="L11" s="24" t="s">
        <v>18</v>
      </c>
      <c r="M11" s="24" t="s">
        <v>62</v>
      </c>
      <c r="N11" s="24" t="s">
        <v>62</v>
      </c>
      <c r="O11" s="24" t="s">
        <v>62</v>
      </c>
      <c r="P11" s="19" t="s">
        <v>63</v>
      </c>
      <c r="Q11" s="26" t="s">
        <v>64</v>
      </c>
    </row>
    <row r="12" spans="1:17" ht="105" x14ac:dyDescent="0.25">
      <c r="A12" s="7" t="s">
        <v>65</v>
      </c>
      <c r="B12" s="8"/>
      <c r="C12" s="8" t="s">
        <v>18</v>
      </c>
      <c r="D12" s="9" t="s">
        <v>66</v>
      </c>
      <c r="E12" s="10">
        <v>160463.69</v>
      </c>
      <c r="F12" s="11">
        <v>0.2</v>
      </c>
      <c r="G12" s="10">
        <f t="shared" si="0"/>
        <v>192556.42799999999</v>
      </c>
      <c r="H12" s="10">
        <f>SUMIFS('[1]SUIVI AVANCEMENT'!H:H,'[1]SUIVI AVANCEMENT'!A:A,'DÉTAIL DES PROJETS'!A12,IMPACT,"OUI")</f>
        <v>0</v>
      </c>
      <c r="I12" s="10">
        <f t="shared" si="1"/>
        <v>192556</v>
      </c>
      <c r="J12" s="10" t="s">
        <v>20</v>
      </c>
      <c r="K12" s="30">
        <v>45943</v>
      </c>
      <c r="L12" s="30" t="s">
        <v>18</v>
      </c>
      <c r="M12" s="30"/>
      <c r="N12" s="12"/>
      <c r="O12" s="12"/>
      <c r="P12" s="7" t="s">
        <v>67</v>
      </c>
      <c r="Q12" s="28" t="s">
        <v>68</v>
      </c>
    </row>
    <row r="13" spans="1:17" ht="105" x14ac:dyDescent="0.25">
      <c r="A13" s="7" t="s">
        <v>69</v>
      </c>
      <c r="B13" s="8">
        <v>21440119200015</v>
      </c>
      <c r="C13" s="8" t="s">
        <v>18</v>
      </c>
      <c r="D13" s="9" t="s">
        <v>70</v>
      </c>
      <c r="E13" s="10">
        <v>19606.259999999998</v>
      </c>
      <c r="F13" s="11">
        <v>0.2</v>
      </c>
      <c r="G13" s="10">
        <f t="shared" si="0"/>
        <v>23527.511999999999</v>
      </c>
      <c r="H13" s="10">
        <f>SUMIFS('[1]SUIVI AVANCEMENT'!H:H,'[1]SUIVI AVANCEMENT'!A:A,'DÉTAIL DES PROJETS'!A13,IMPACT,"OUI")</f>
        <v>0</v>
      </c>
      <c r="I13" s="10">
        <f t="shared" si="1"/>
        <v>23527</v>
      </c>
      <c r="J13" s="10" t="s">
        <v>20</v>
      </c>
      <c r="K13" s="30">
        <v>45789</v>
      </c>
      <c r="L13" s="30" t="s">
        <v>18</v>
      </c>
      <c r="M13" s="30"/>
      <c r="N13" s="12"/>
      <c r="O13" s="12"/>
      <c r="P13" s="7" t="s">
        <v>71</v>
      </c>
      <c r="Q13" s="28" t="s">
        <v>72</v>
      </c>
    </row>
    <row r="14" spans="1:17" ht="60" x14ac:dyDescent="0.25">
      <c r="A14" s="13" t="s">
        <v>73</v>
      </c>
      <c r="B14" s="14">
        <v>21440129100015</v>
      </c>
      <c r="C14" s="14" t="s">
        <v>40</v>
      </c>
      <c r="D14" s="15" t="s">
        <v>74</v>
      </c>
      <c r="E14" s="16">
        <f>30610+(30.64/1.2)</f>
        <v>30635.533333333333</v>
      </c>
      <c r="F14" s="17">
        <v>0.2</v>
      </c>
      <c r="G14" s="16">
        <f t="shared" si="0"/>
        <v>36762.639999999999</v>
      </c>
      <c r="H14" s="16">
        <f>SUMIFS('[1]SUIVI AVANCEMENT'!H:H,'[1]SUIVI AVANCEMENT'!A:A,'DÉTAIL DES PROJETS'!A14,IMPACT,"OUI")</f>
        <v>36762.635999999999</v>
      </c>
      <c r="I14" s="16">
        <f t="shared" si="1"/>
        <v>0</v>
      </c>
      <c r="J14" s="16" t="s">
        <v>26</v>
      </c>
      <c r="K14" s="31">
        <v>45261</v>
      </c>
      <c r="L14" s="31" t="s">
        <v>40</v>
      </c>
      <c r="M14" s="32">
        <v>45566</v>
      </c>
      <c r="N14" s="18">
        <f>+M14+365</f>
        <v>45931</v>
      </c>
      <c r="O14" s="18"/>
      <c r="P14" s="13" t="s">
        <v>75</v>
      </c>
      <c r="Q14" s="13" t="s">
        <v>76</v>
      </c>
    </row>
    <row r="15" spans="1:17" ht="120" x14ac:dyDescent="0.25">
      <c r="A15" s="19" t="s">
        <v>77</v>
      </c>
      <c r="B15" s="20">
        <v>21440129100015</v>
      </c>
      <c r="C15" s="20" t="s">
        <v>18</v>
      </c>
      <c r="D15" s="21" t="s">
        <v>78</v>
      </c>
      <c r="E15" s="22">
        <v>69364.210000000006</v>
      </c>
      <c r="F15" s="23">
        <v>0.2</v>
      </c>
      <c r="G15" s="22">
        <f t="shared" si="0"/>
        <v>83237.052000000011</v>
      </c>
      <c r="H15" s="22">
        <f>SUMIFS('[1]SUIVI AVANCEMENT'!H:H,'[1]SUIVI AVANCEMENT'!A:A,'DÉTAIL DES PROJETS'!A15,IMPACT,"OUI")</f>
        <v>19837.68</v>
      </c>
      <c r="I15" s="22">
        <f t="shared" si="1"/>
        <v>63399</v>
      </c>
      <c r="J15" s="22" t="s">
        <v>36</v>
      </c>
      <c r="K15" s="33">
        <v>45831</v>
      </c>
      <c r="L15" s="33" t="s">
        <v>18</v>
      </c>
      <c r="P15" s="19" t="s">
        <v>79</v>
      </c>
      <c r="Q15" s="34" t="s">
        <v>80</v>
      </c>
    </row>
    <row r="16" spans="1:17" ht="255" x14ac:dyDescent="0.25">
      <c r="A16" s="35" t="s">
        <v>81</v>
      </c>
      <c r="B16" s="36" t="s">
        <v>82</v>
      </c>
      <c r="C16" s="36" t="s">
        <v>18</v>
      </c>
      <c r="D16" s="37" t="s">
        <v>83</v>
      </c>
      <c r="E16" s="38">
        <v>18477.060000000001</v>
      </c>
      <c r="F16" s="39">
        <v>0.2</v>
      </c>
      <c r="G16" s="38">
        <f t="shared" si="0"/>
        <v>22172.472000000002</v>
      </c>
      <c r="H16" s="38">
        <f>SUMIFS('[1]SUIVI AVANCEMENT'!H:H,'[1]SUIVI AVANCEMENT'!A:A,'DÉTAIL DES PROJETS'!A16,IMPACT,"OUI")</f>
        <v>1108.6320000000001</v>
      </c>
      <c r="I16" s="38">
        <f t="shared" si="1"/>
        <v>21063</v>
      </c>
      <c r="J16" s="38" t="s">
        <v>84</v>
      </c>
      <c r="K16" s="40">
        <v>45769</v>
      </c>
      <c r="L16" s="40" t="s">
        <v>40</v>
      </c>
      <c r="M16" s="40"/>
      <c r="N16" s="40"/>
      <c r="O16" s="40"/>
      <c r="P16" s="35" t="s">
        <v>85</v>
      </c>
      <c r="Q16" s="35" t="s">
        <v>86</v>
      </c>
    </row>
    <row r="17" spans="1:17" ht="45" x14ac:dyDescent="0.25">
      <c r="A17" s="19" t="s">
        <v>87</v>
      </c>
      <c r="B17" s="20">
        <v>21440049100129</v>
      </c>
      <c r="C17" s="20" t="s">
        <v>18</v>
      </c>
      <c r="H17" s="22">
        <f>SUMIFS('[1]SUIVI AVANCEMENT'!H:H,'[1]SUIVI AVANCEMENT'!A:A,'DÉTAIL DES PROJETS'!A17,IMPACT,"OUI")</f>
        <v>0</v>
      </c>
      <c r="I17" s="22">
        <f t="shared" si="1"/>
        <v>0</v>
      </c>
      <c r="J17" s="22" t="s">
        <v>20</v>
      </c>
      <c r="L17" s="24" t="s">
        <v>18</v>
      </c>
      <c r="M17" s="24" t="s">
        <v>62</v>
      </c>
      <c r="N17" s="24" t="s">
        <v>62</v>
      </c>
      <c r="O17" s="24" t="s">
        <v>62</v>
      </c>
      <c r="P17" s="19" t="s">
        <v>88</v>
      </c>
      <c r="Q17" s="19" t="s">
        <v>89</v>
      </c>
    </row>
    <row r="18" spans="1:17" ht="90" x14ac:dyDescent="0.25">
      <c r="A18" s="13" t="s">
        <v>90</v>
      </c>
      <c r="B18" s="14">
        <v>21440176200015</v>
      </c>
      <c r="C18" s="14" t="s">
        <v>40</v>
      </c>
      <c r="D18" s="15" t="s">
        <v>91</v>
      </c>
      <c r="E18" s="16">
        <f>90103+1547.87</f>
        <v>91650.87</v>
      </c>
      <c r="F18" s="17">
        <v>0.2</v>
      </c>
      <c r="G18" s="16">
        <f t="shared" ref="G18:G45" si="2">+E18*(1+F18)</f>
        <v>109981.04399999999</v>
      </c>
      <c r="H18" s="16">
        <f>SUMIFS('[1]SUIVI AVANCEMENT'!H:H,'[1]SUIVI AVANCEMENT'!A:A,'DÉTAIL DES PROJETS'!A18,IMPACT,"OUI")</f>
        <v>109981.04400000001</v>
      </c>
      <c r="I18" s="16">
        <f t="shared" si="1"/>
        <v>0</v>
      </c>
      <c r="J18" s="16" t="s">
        <v>26</v>
      </c>
      <c r="K18" s="41">
        <v>45383</v>
      </c>
      <c r="L18" s="41" t="s">
        <v>18</v>
      </c>
      <c r="M18" s="18">
        <v>45588</v>
      </c>
      <c r="N18" s="18">
        <f>+M18+365</f>
        <v>45953</v>
      </c>
      <c r="O18" s="18"/>
      <c r="P18" s="13" t="s">
        <v>92</v>
      </c>
      <c r="Q18" s="13" t="s">
        <v>93</v>
      </c>
    </row>
    <row r="19" spans="1:17" ht="75" x14ac:dyDescent="0.25">
      <c r="A19" s="13" t="s">
        <v>94</v>
      </c>
      <c r="B19" s="14">
        <v>21440045900019</v>
      </c>
      <c r="C19" s="14" t="s">
        <v>40</v>
      </c>
      <c r="D19" s="15" t="s">
        <v>95</v>
      </c>
      <c r="E19" s="16">
        <f>10000+283.87-(1680/1.2)</f>
        <v>8883.8700000000008</v>
      </c>
      <c r="F19" s="17">
        <v>0.2</v>
      </c>
      <c r="G19" s="16">
        <f t="shared" si="2"/>
        <v>10660.644</v>
      </c>
      <c r="H19" s="16">
        <f>SUMIFS('[1]SUIVI AVANCEMENT'!H:H,'[1]SUIVI AVANCEMENT'!A:A,'DÉTAIL DES PROJETS'!A19,IMPACT,"OUI")</f>
        <v>10660.656000000003</v>
      </c>
      <c r="I19" s="16">
        <f t="shared" si="1"/>
        <v>0</v>
      </c>
      <c r="J19" s="16" t="s">
        <v>26</v>
      </c>
      <c r="K19" s="41" t="s">
        <v>21</v>
      </c>
      <c r="L19" s="41" t="s">
        <v>40</v>
      </c>
      <c r="M19" s="18">
        <v>45666</v>
      </c>
      <c r="N19" s="18">
        <f>+M19+365</f>
        <v>46031</v>
      </c>
      <c r="O19" s="18" t="s">
        <v>40</v>
      </c>
      <c r="P19" s="13" t="s">
        <v>96</v>
      </c>
      <c r="Q19" s="29" t="s">
        <v>97</v>
      </c>
    </row>
    <row r="20" spans="1:17" ht="60" x14ac:dyDescent="0.25">
      <c r="A20" s="19" t="s">
        <v>98</v>
      </c>
      <c r="B20" s="20">
        <v>21440045900019</v>
      </c>
      <c r="C20" s="20" t="s">
        <v>40</v>
      </c>
      <c r="D20" s="21" t="s">
        <v>99</v>
      </c>
      <c r="E20" s="22">
        <f>-(240/1.2)+32251.96+31.6</f>
        <v>32083.559999999998</v>
      </c>
      <c r="F20" s="23">
        <v>0.2</v>
      </c>
      <c r="G20" s="22">
        <f t="shared" si="2"/>
        <v>38500.271999999997</v>
      </c>
      <c r="H20" s="22">
        <f>SUMIFS('[1]SUIVI AVANCEMENT'!H:H,'[1]SUIVI AVANCEMENT'!A:A,'DÉTAIL DES PROJETS'!A20,IMPACT,"OUI")</f>
        <v>35522.316000000006</v>
      </c>
      <c r="I20" s="22">
        <f t="shared" si="1"/>
        <v>2977</v>
      </c>
      <c r="J20" s="22" t="s">
        <v>36</v>
      </c>
      <c r="K20" s="33">
        <v>45505</v>
      </c>
      <c r="L20" s="33" t="s">
        <v>18</v>
      </c>
      <c r="P20" s="19" t="s">
        <v>100</v>
      </c>
      <c r="Q20" s="34" t="s">
        <v>101</v>
      </c>
    </row>
    <row r="21" spans="1:17" ht="60" x14ac:dyDescent="0.25">
      <c r="A21" s="19" t="s">
        <v>102</v>
      </c>
      <c r="B21" s="20">
        <v>21440053300011</v>
      </c>
      <c r="C21" s="20" t="s">
        <v>40</v>
      </c>
      <c r="D21" s="21" t="s">
        <v>103</v>
      </c>
      <c r="E21" s="22">
        <f>15789.19+257.2+32.47</f>
        <v>16078.86</v>
      </c>
      <c r="F21" s="23">
        <v>0.2</v>
      </c>
      <c r="G21" s="22">
        <f t="shared" si="2"/>
        <v>19294.632000000001</v>
      </c>
      <c r="H21" s="22">
        <f>SUMIFS('[1]SUIVI AVANCEMENT'!H:H,'[1]SUIVI AVANCEMENT'!A:A,'DÉTAIL DES PROJETS'!A21,IMPACT,"OUI")</f>
        <v>17210.243999999999</v>
      </c>
      <c r="I21" s="22">
        <f t="shared" si="1"/>
        <v>2084</v>
      </c>
      <c r="J21" s="22" t="s">
        <v>36</v>
      </c>
      <c r="K21" s="24">
        <v>45775</v>
      </c>
      <c r="L21" s="24" t="s">
        <v>18</v>
      </c>
      <c r="P21" s="19" t="s">
        <v>104</v>
      </c>
      <c r="Q21" s="34" t="s">
        <v>101</v>
      </c>
    </row>
    <row r="22" spans="1:17" x14ac:dyDescent="0.25">
      <c r="A22" s="19" t="s">
        <v>105</v>
      </c>
      <c r="B22" s="20">
        <v>34211972400017</v>
      </c>
      <c r="C22" s="20" t="s">
        <v>18</v>
      </c>
      <c r="D22" s="21" t="s">
        <v>106</v>
      </c>
      <c r="E22" s="22">
        <v>48844.4</v>
      </c>
      <c r="F22" s="23">
        <v>0.2</v>
      </c>
      <c r="G22" s="22">
        <f t="shared" si="2"/>
        <v>58613.279999999999</v>
      </c>
      <c r="H22" s="22">
        <f>SUMIFS('[1]SUIVI AVANCEMENT'!H:H,'[1]SUIVI AVANCEMENT'!A:A,'DÉTAIL DES PROJETS'!A22,IMPACT,"OUI")</f>
        <v>44740.2</v>
      </c>
      <c r="I22" s="22">
        <f t="shared" si="1"/>
        <v>13873</v>
      </c>
      <c r="J22" s="22" t="s">
        <v>36</v>
      </c>
      <c r="K22" s="24" t="s">
        <v>21</v>
      </c>
      <c r="L22" s="24" t="s">
        <v>18</v>
      </c>
      <c r="Q22" s="42"/>
    </row>
    <row r="23" spans="1:17" x14ac:dyDescent="0.25">
      <c r="A23" s="19" t="s">
        <v>107</v>
      </c>
      <c r="B23" s="20">
        <v>34211972400017</v>
      </c>
      <c r="C23" s="20" t="s">
        <v>18</v>
      </c>
      <c r="D23" s="21" t="s">
        <v>106</v>
      </c>
      <c r="E23" s="22">
        <v>46178.400000000001</v>
      </c>
      <c r="F23" s="23">
        <v>0.2</v>
      </c>
      <c r="G23" s="22">
        <f t="shared" si="2"/>
        <v>55414.080000000002</v>
      </c>
      <c r="H23" s="22">
        <f>SUMIFS('[1]SUIVI AVANCEMENT'!H:H,'[1]SUIVI AVANCEMENT'!A:A,'DÉTAIL DES PROJETS'!A23,IMPACT,"OUI")</f>
        <v>50130</v>
      </c>
      <c r="I23" s="22">
        <f t="shared" si="1"/>
        <v>5284</v>
      </c>
      <c r="J23" s="22" t="s">
        <v>36</v>
      </c>
      <c r="K23" s="24" t="s">
        <v>21</v>
      </c>
      <c r="L23" s="24" t="s">
        <v>18</v>
      </c>
      <c r="Q23" s="42"/>
    </row>
    <row r="24" spans="1:17" ht="60" x14ac:dyDescent="0.25">
      <c r="A24" s="19" t="s">
        <v>108</v>
      </c>
      <c r="B24" s="20">
        <v>21440073100110</v>
      </c>
      <c r="C24" s="20" t="s">
        <v>40</v>
      </c>
      <c r="D24" s="21" t="s">
        <v>109</v>
      </c>
      <c r="E24" s="22">
        <f>593.56+45858.85</f>
        <v>46452.409999999996</v>
      </c>
      <c r="F24" s="23">
        <v>0.2</v>
      </c>
      <c r="G24" s="22">
        <f t="shared" si="2"/>
        <v>55742.891999999993</v>
      </c>
      <c r="H24" s="22">
        <f>SUMIFS('[1]SUIVI AVANCEMENT'!H:H,'[1]SUIVI AVANCEMENT'!A:A,'DÉTAIL DES PROJETS'!A24,IMPACT,"OUI")</f>
        <v>55742.856</v>
      </c>
      <c r="I24" s="22">
        <f t="shared" si="1"/>
        <v>0</v>
      </c>
      <c r="J24" s="22" t="s">
        <v>36</v>
      </c>
      <c r="K24" s="24">
        <v>45615</v>
      </c>
      <c r="L24" s="24" t="s">
        <v>18</v>
      </c>
      <c r="M24" s="24">
        <v>45771</v>
      </c>
      <c r="N24" s="24">
        <f>+M24+365</f>
        <v>46136</v>
      </c>
      <c r="P24" s="19" t="s">
        <v>110</v>
      </c>
      <c r="Q24" s="42" t="s">
        <v>111</v>
      </c>
    </row>
    <row r="25" spans="1:17" x14ac:dyDescent="0.25">
      <c r="A25" s="19" t="s">
        <v>112</v>
      </c>
      <c r="B25" s="20" t="s">
        <v>62</v>
      </c>
      <c r="C25" s="20" t="s">
        <v>18</v>
      </c>
      <c r="D25" s="21"/>
      <c r="E25" s="22">
        <v>32500</v>
      </c>
      <c r="F25" s="23">
        <v>0.2</v>
      </c>
      <c r="G25" s="22">
        <f t="shared" si="2"/>
        <v>39000</v>
      </c>
      <c r="H25" s="22">
        <f>SUMIFS('[1]SUIVI AVANCEMENT'!H:H,'[1]SUIVI AVANCEMENT'!A:A,'DÉTAIL DES PROJETS'!A25,IMPACT,"OUI")</f>
        <v>11700</v>
      </c>
      <c r="I25" s="22">
        <f t="shared" si="1"/>
        <v>27300</v>
      </c>
      <c r="J25" s="22" t="s">
        <v>36</v>
      </c>
      <c r="K25" s="24" t="s">
        <v>21</v>
      </c>
      <c r="L25" s="24" t="s">
        <v>18</v>
      </c>
      <c r="Q25" s="42"/>
    </row>
    <row r="26" spans="1:17" ht="105" x14ac:dyDescent="0.25">
      <c r="A26" s="13" t="s">
        <v>113</v>
      </c>
      <c r="B26" s="14">
        <v>21440035000010</v>
      </c>
      <c r="C26" s="14" t="s">
        <v>40</v>
      </c>
      <c r="D26" s="15" t="s">
        <v>114</v>
      </c>
      <c r="E26" s="16">
        <f>88.1+57977.28</f>
        <v>58065.38</v>
      </c>
      <c r="F26" s="17">
        <v>0.2</v>
      </c>
      <c r="G26" s="16">
        <f t="shared" si="2"/>
        <v>69678.455999999991</v>
      </c>
      <c r="H26" s="16">
        <f>SUMIFS('[1]SUIVI AVANCEMENT'!H:H,'[1]SUIVI AVANCEMENT'!A:A,'DÉTAIL DES PROJETS'!A26,IMPACT,"OUI")</f>
        <v>69678.455999999991</v>
      </c>
      <c r="I26" s="16">
        <f t="shared" si="1"/>
        <v>0</v>
      </c>
      <c r="J26" s="16" t="s">
        <v>26</v>
      </c>
      <c r="K26" s="18" t="s">
        <v>21</v>
      </c>
      <c r="L26" s="18" t="s">
        <v>18</v>
      </c>
      <c r="M26" s="18">
        <v>45562</v>
      </c>
      <c r="N26" s="18">
        <f>+M26+365</f>
        <v>45927</v>
      </c>
      <c r="O26" s="18"/>
      <c r="P26" s="13" t="s">
        <v>115</v>
      </c>
      <c r="Q26" s="29" t="s">
        <v>116</v>
      </c>
    </row>
    <row r="27" spans="1:17" ht="75" x14ac:dyDescent="0.25">
      <c r="A27" s="13" t="s">
        <v>117</v>
      </c>
      <c r="B27" s="14">
        <v>21440134100018</v>
      </c>
      <c r="C27" s="14" t="s">
        <v>40</v>
      </c>
      <c r="D27" s="15" t="s">
        <v>118</v>
      </c>
      <c r="E27" s="16">
        <f>420.03+14900</f>
        <v>15320.03</v>
      </c>
      <c r="F27" s="17">
        <v>0.2</v>
      </c>
      <c r="G27" s="16">
        <f t="shared" si="2"/>
        <v>18384.036</v>
      </c>
      <c r="H27" s="16">
        <f>SUMIFS('[1]SUIVI AVANCEMENT'!H:H,'[1]SUIVI AVANCEMENT'!A:A,'DÉTAIL DES PROJETS'!A27,IMPACT,"OUI")</f>
        <v>18384.036</v>
      </c>
      <c r="I27" s="16">
        <f t="shared" si="1"/>
        <v>0</v>
      </c>
      <c r="J27" s="16" t="s">
        <v>26</v>
      </c>
      <c r="K27" s="18" t="s">
        <v>21</v>
      </c>
      <c r="L27" s="18" t="s">
        <v>40</v>
      </c>
      <c r="M27" s="18">
        <v>45441</v>
      </c>
      <c r="N27" s="18">
        <f>+M27+365</f>
        <v>45806</v>
      </c>
      <c r="O27" s="18" t="s">
        <v>40</v>
      </c>
      <c r="P27" s="13" t="s">
        <v>119</v>
      </c>
      <c r="Q27" s="29" t="s">
        <v>120</v>
      </c>
    </row>
    <row r="28" spans="1:17" x14ac:dyDescent="0.25">
      <c r="A28" s="19" t="s">
        <v>121</v>
      </c>
      <c r="B28" s="20" t="s">
        <v>62</v>
      </c>
      <c r="C28" s="20" t="s">
        <v>18</v>
      </c>
      <c r="D28" s="21"/>
      <c r="E28" s="22">
        <v>59650</v>
      </c>
      <c r="F28" s="23">
        <v>0.2</v>
      </c>
      <c r="G28" s="22">
        <f t="shared" si="2"/>
        <v>71580</v>
      </c>
      <c r="H28" s="22">
        <f>SUMIFS('[1]SUIVI AVANCEMENT'!H:H,'[1]SUIVI AVANCEMENT'!A:A,'DÉTAIL DES PROJETS'!A28,IMPACT,"OUI")</f>
        <v>21474</v>
      </c>
      <c r="I28" s="22">
        <f t="shared" si="1"/>
        <v>50106</v>
      </c>
      <c r="J28" s="22" t="s">
        <v>36</v>
      </c>
      <c r="K28" s="24">
        <v>45810</v>
      </c>
      <c r="L28" s="24" t="s">
        <v>18</v>
      </c>
      <c r="Q28" s="42"/>
    </row>
    <row r="29" spans="1:17" ht="60" x14ac:dyDescent="0.25">
      <c r="A29" s="13" t="s">
        <v>122</v>
      </c>
      <c r="B29" s="14">
        <v>20000043800081</v>
      </c>
      <c r="C29" s="14" t="s">
        <v>40</v>
      </c>
      <c r="D29" s="15" t="s">
        <v>123</v>
      </c>
      <c r="E29" s="16">
        <f>39.69+15885</f>
        <v>15924.69</v>
      </c>
      <c r="F29" s="17">
        <v>0.2</v>
      </c>
      <c r="G29" s="16">
        <f t="shared" si="2"/>
        <v>19109.628000000001</v>
      </c>
      <c r="H29" s="16">
        <f>SUMIFS('[1]SUIVI AVANCEMENT'!H:H,'[1]SUIVI AVANCEMENT'!A:A,'DÉTAIL DES PROJETS'!A29,IMPACT,"OUI")</f>
        <v>19109.628000000001</v>
      </c>
      <c r="I29" s="16">
        <f t="shared" si="1"/>
        <v>0</v>
      </c>
      <c r="J29" s="16" t="s">
        <v>26</v>
      </c>
      <c r="K29" s="18" t="s">
        <v>21</v>
      </c>
      <c r="L29" s="18" t="s">
        <v>40</v>
      </c>
      <c r="M29" s="18"/>
      <c r="N29" s="18"/>
      <c r="O29" s="18"/>
      <c r="P29" s="13"/>
      <c r="Q29" s="29" t="s">
        <v>124</v>
      </c>
    </row>
    <row r="30" spans="1:17" ht="90" x14ac:dyDescent="0.25">
      <c r="A30" s="19" t="s">
        <v>125</v>
      </c>
      <c r="B30" s="20">
        <v>21440162200011</v>
      </c>
      <c r="C30" s="20" t="s">
        <v>18</v>
      </c>
      <c r="D30" s="21" t="s">
        <v>126</v>
      </c>
      <c r="E30" s="22">
        <v>26831.18</v>
      </c>
      <c r="F30" s="23">
        <v>0.2</v>
      </c>
      <c r="G30" s="22">
        <f t="shared" si="2"/>
        <v>32197.415999999997</v>
      </c>
      <c r="H30" s="22">
        <f>SUMIFS('[1]SUIVI AVANCEMENT'!H:H,'[1]SUIVI AVANCEMENT'!A:A,'DÉTAIL DES PROJETS'!A30,IMPACT,"OUI")</f>
        <v>27429.18</v>
      </c>
      <c r="I30" s="22">
        <f t="shared" si="1"/>
        <v>4768</v>
      </c>
      <c r="J30" s="22" t="s">
        <v>36</v>
      </c>
      <c r="K30" s="24">
        <v>45712</v>
      </c>
      <c r="P30" s="19" t="s">
        <v>127</v>
      </c>
      <c r="Q30" s="34" t="s">
        <v>101</v>
      </c>
    </row>
    <row r="31" spans="1:17" x14ac:dyDescent="0.25">
      <c r="A31" s="7" t="s">
        <v>128</v>
      </c>
      <c r="B31" s="8" t="s">
        <v>62</v>
      </c>
      <c r="C31" s="8" t="s">
        <v>18</v>
      </c>
      <c r="D31" s="8"/>
      <c r="E31" s="10">
        <v>71155</v>
      </c>
      <c r="F31" s="11">
        <v>0.2</v>
      </c>
      <c r="G31" s="10">
        <f t="shared" si="2"/>
        <v>85386</v>
      </c>
      <c r="H31" s="10">
        <f>SUMIFS('[1]SUIVI AVANCEMENT'!H:H,'[1]SUIVI AVANCEMENT'!A:A,'DÉTAIL DES PROJETS'!A31,IMPACT,"OUI")</f>
        <v>0</v>
      </c>
      <c r="I31" s="10">
        <f t="shared" si="1"/>
        <v>85386</v>
      </c>
      <c r="J31" s="10" t="s">
        <v>20</v>
      </c>
      <c r="K31" s="12" t="s">
        <v>21</v>
      </c>
      <c r="L31" s="12"/>
      <c r="M31" s="12"/>
      <c r="N31" s="12"/>
      <c r="O31" s="12"/>
      <c r="P31" s="7"/>
      <c r="Q31" s="7"/>
    </row>
    <row r="32" spans="1:17" x14ac:dyDescent="0.25">
      <c r="A32" s="7" t="s">
        <v>129</v>
      </c>
      <c r="B32" s="8" t="s">
        <v>62</v>
      </c>
      <c r="C32" s="8" t="s">
        <v>18</v>
      </c>
      <c r="D32" s="8"/>
      <c r="E32" s="10">
        <v>30495</v>
      </c>
      <c r="F32" s="11">
        <v>0.2</v>
      </c>
      <c r="G32" s="10">
        <f t="shared" si="2"/>
        <v>36594</v>
      </c>
      <c r="H32" s="10">
        <f>SUMIFS('[1]SUIVI AVANCEMENT'!H:H,'[1]SUIVI AVANCEMENT'!A:A,'DÉTAIL DES PROJETS'!A32,IMPACT,"OUI")</f>
        <v>0</v>
      </c>
      <c r="I32" s="10">
        <f t="shared" si="1"/>
        <v>36594</v>
      </c>
      <c r="J32" s="10" t="s">
        <v>20</v>
      </c>
      <c r="K32" s="12" t="s">
        <v>21</v>
      </c>
      <c r="L32" s="12"/>
      <c r="M32" s="12"/>
      <c r="N32" s="12"/>
      <c r="O32" s="12"/>
      <c r="P32" s="7"/>
      <c r="Q32" s="7"/>
    </row>
    <row r="33" spans="1:17" x14ac:dyDescent="0.25">
      <c r="A33" s="26" t="s">
        <v>130</v>
      </c>
      <c r="B33" s="20" t="s">
        <v>131</v>
      </c>
      <c r="C33" s="20" t="s">
        <v>18</v>
      </c>
      <c r="E33" s="22">
        <f>9810*2+17950</f>
        <v>37570</v>
      </c>
      <c r="F33" s="23">
        <v>0</v>
      </c>
      <c r="G33" s="22">
        <f t="shared" si="2"/>
        <v>37570</v>
      </c>
      <c r="H33" s="22">
        <f>SUMIFS('[1]SUIVI AVANCEMENT'!H:H,'[1]SUIVI AVANCEMENT'!A:A,'DÉTAIL DES PROJETS'!A33,IMPACT,"OUI")</f>
        <v>37570</v>
      </c>
      <c r="I33" s="22">
        <f t="shared" si="1"/>
        <v>0</v>
      </c>
      <c r="J33" s="22" t="s">
        <v>36</v>
      </c>
      <c r="K33" s="24">
        <v>45715</v>
      </c>
    </row>
    <row r="34" spans="1:17" x14ac:dyDescent="0.25">
      <c r="A34" s="19" t="s">
        <v>132</v>
      </c>
      <c r="B34" s="20" t="s">
        <v>62</v>
      </c>
      <c r="C34" s="20" t="s">
        <v>18</v>
      </c>
      <c r="D34" s="21"/>
      <c r="E34" s="22">
        <v>81900</v>
      </c>
      <c r="F34" s="23">
        <v>0.2</v>
      </c>
      <c r="G34" s="22">
        <f t="shared" si="2"/>
        <v>98280</v>
      </c>
      <c r="H34" s="22">
        <f>SUMIFS('[1]SUIVI AVANCEMENT'!H:H,'[1]SUIVI AVANCEMENT'!A:A,'DÉTAIL DES PROJETS'!A34,IMPACT,"OUI")</f>
        <v>78624</v>
      </c>
      <c r="I34" s="22">
        <f t="shared" si="1"/>
        <v>19656</v>
      </c>
      <c r="J34" s="22" t="s">
        <v>36</v>
      </c>
      <c r="K34" s="24">
        <v>45782</v>
      </c>
      <c r="Q34" s="42"/>
    </row>
    <row r="35" spans="1:17" ht="75" x14ac:dyDescent="0.25">
      <c r="A35" s="13" t="s">
        <v>133</v>
      </c>
      <c r="B35" s="14">
        <v>21440199400014</v>
      </c>
      <c r="C35" s="14" t="s">
        <v>40</v>
      </c>
      <c r="D35" s="15" t="s">
        <v>134</v>
      </c>
      <c r="E35" s="16">
        <f>-(700/1.2)+39752.9+1086.06</f>
        <v>40255.626666666663</v>
      </c>
      <c r="F35" s="17">
        <v>0.2</v>
      </c>
      <c r="G35" s="16">
        <f t="shared" si="2"/>
        <v>48306.751999999993</v>
      </c>
      <c r="H35" s="16">
        <f>SUMIFS('[1]SUIVI AVANCEMENT'!H:H,'[1]SUIVI AVANCEMENT'!A:A,'DÉTAIL DES PROJETS'!A35,IMPACT,"OUI")</f>
        <v>48306.755999999994</v>
      </c>
      <c r="I35" s="16">
        <f t="shared" si="1"/>
        <v>0</v>
      </c>
      <c r="J35" s="16" t="s">
        <v>26</v>
      </c>
      <c r="K35" s="18" t="s">
        <v>21</v>
      </c>
      <c r="L35" s="18"/>
      <c r="M35" s="18">
        <v>45587</v>
      </c>
      <c r="N35" s="18">
        <f>+M35+365</f>
        <v>45952</v>
      </c>
      <c r="O35" s="18"/>
      <c r="P35" s="13" t="s">
        <v>135</v>
      </c>
      <c r="Q35" s="29" t="s">
        <v>136</v>
      </c>
    </row>
    <row r="36" spans="1:17" ht="45" x14ac:dyDescent="0.25">
      <c r="A36" s="19" t="s">
        <v>137</v>
      </c>
      <c r="B36" s="20">
        <v>51990467600649</v>
      </c>
      <c r="C36" s="20" t="s">
        <v>18</v>
      </c>
      <c r="D36" s="21" t="s">
        <v>138</v>
      </c>
      <c r="E36" s="22">
        <v>26566.5</v>
      </c>
      <c r="F36" s="23">
        <v>0.2</v>
      </c>
      <c r="G36" s="22">
        <f t="shared" si="2"/>
        <v>31879.8</v>
      </c>
      <c r="H36" s="22">
        <f>SUMIFS('[1]SUIVI AVANCEMENT'!H:H,'[1]SUIVI AVANCEMENT'!A:A,'DÉTAIL DES PROJETS'!A36,IMPACT,"OUI")</f>
        <v>6394.98</v>
      </c>
      <c r="I36" s="22">
        <f t="shared" si="1"/>
        <v>25484</v>
      </c>
      <c r="J36" s="22" t="s">
        <v>36</v>
      </c>
      <c r="K36" s="24" t="s">
        <v>21</v>
      </c>
      <c r="Q36" s="42" t="s">
        <v>139</v>
      </c>
    </row>
    <row r="37" spans="1:17" ht="45" x14ac:dyDescent="0.25">
      <c r="A37" s="19" t="s">
        <v>140</v>
      </c>
      <c r="B37" s="20">
        <v>51990467600649</v>
      </c>
      <c r="C37" s="20" t="s">
        <v>18</v>
      </c>
      <c r="D37" s="21" t="s">
        <v>141</v>
      </c>
      <c r="E37" s="22">
        <v>48889.13</v>
      </c>
      <c r="F37" s="23">
        <v>0.2</v>
      </c>
      <c r="G37" s="22">
        <f t="shared" si="2"/>
        <v>58666.955999999998</v>
      </c>
      <c r="H37" s="22">
        <f>SUMIFS('[1]SUIVI AVANCEMENT'!H:H,'[1]SUIVI AVANCEMENT'!A:A,'DÉTAIL DES PROJETS'!A37,IMPACT,"OUI")</f>
        <v>11739.9</v>
      </c>
      <c r="I37" s="22">
        <f t="shared" si="1"/>
        <v>46927</v>
      </c>
      <c r="J37" s="22" t="s">
        <v>36</v>
      </c>
      <c r="K37" s="24" t="s">
        <v>21</v>
      </c>
      <c r="Q37" s="42" t="s">
        <v>139</v>
      </c>
    </row>
    <row r="38" spans="1:17" ht="45" x14ac:dyDescent="0.25">
      <c r="A38" s="19" t="s">
        <v>142</v>
      </c>
      <c r="B38" s="20">
        <v>51990467600649</v>
      </c>
      <c r="C38" s="20" t="s">
        <v>18</v>
      </c>
      <c r="D38" s="21" t="s">
        <v>143</v>
      </c>
      <c r="E38" s="22">
        <v>66788.42</v>
      </c>
      <c r="F38" s="23">
        <v>0.2</v>
      </c>
      <c r="G38" s="22">
        <f t="shared" si="2"/>
        <v>80146.103999999992</v>
      </c>
      <c r="H38" s="22">
        <f>SUMIFS('[1]SUIVI AVANCEMENT'!H:H,'[1]SUIVI AVANCEMENT'!A:A,'DÉTAIL DES PROJETS'!A38,IMPACT,"OUI")</f>
        <v>80146.16399999999</v>
      </c>
      <c r="I38" s="22">
        <f t="shared" si="1"/>
        <v>0</v>
      </c>
      <c r="J38" s="22" t="s">
        <v>36</v>
      </c>
      <c r="K38" s="24" t="s">
        <v>21</v>
      </c>
      <c r="Q38" s="42" t="s">
        <v>139</v>
      </c>
    </row>
    <row r="39" spans="1:17" ht="45" x14ac:dyDescent="0.25">
      <c r="A39" s="19" t="s">
        <v>144</v>
      </c>
      <c r="B39" s="20">
        <v>51990467600649</v>
      </c>
      <c r="C39" s="20" t="s">
        <v>18</v>
      </c>
      <c r="D39" s="21" t="s">
        <v>145</v>
      </c>
      <c r="E39" s="22">
        <v>62770.04</v>
      </c>
      <c r="F39" s="23">
        <v>0.2</v>
      </c>
      <c r="G39" s="22">
        <f t="shared" si="2"/>
        <v>75324.047999999995</v>
      </c>
      <c r="H39" s="22">
        <f>SUMIFS('[1]SUIVI AVANCEMENT'!H:H,'[1]SUIVI AVANCEMENT'!A:A,'DÉTAIL DES PROJETS'!A39,IMPACT,"OUI")</f>
        <v>15756</v>
      </c>
      <c r="I39" s="22">
        <f t="shared" si="1"/>
        <v>59568</v>
      </c>
      <c r="J39" s="22" t="s">
        <v>36</v>
      </c>
      <c r="K39" s="24" t="s">
        <v>21</v>
      </c>
      <c r="Q39" s="42" t="s">
        <v>139</v>
      </c>
    </row>
    <row r="40" spans="1:17" ht="45" x14ac:dyDescent="0.25">
      <c r="A40" s="19" t="s">
        <v>146</v>
      </c>
      <c r="B40" s="20">
        <v>51990467600649</v>
      </c>
      <c r="C40" s="20" t="s">
        <v>18</v>
      </c>
      <c r="D40" s="21" t="s">
        <v>147</v>
      </c>
      <c r="E40" s="22">
        <f>66144.65+470+9000</f>
        <v>75614.649999999994</v>
      </c>
      <c r="F40" s="23">
        <v>0.2</v>
      </c>
      <c r="G40" s="22">
        <f t="shared" si="2"/>
        <v>90737.579999999987</v>
      </c>
      <c r="H40" s="22">
        <f>SUMIFS('[1]SUIVI AVANCEMENT'!H:H,'[1]SUIVI AVANCEMENT'!A:A,'DÉTAIL DES PROJETS'!A40,IMPACT,"OUI")</f>
        <v>90737.579999999987</v>
      </c>
      <c r="I40" s="22">
        <f t="shared" si="1"/>
        <v>0</v>
      </c>
      <c r="J40" s="22" t="s">
        <v>36</v>
      </c>
      <c r="K40" s="24" t="s">
        <v>21</v>
      </c>
      <c r="Q40" s="42" t="s">
        <v>139</v>
      </c>
    </row>
    <row r="41" spans="1:17" ht="45" x14ac:dyDescent="0.25">
      <c r="A41" s="19" t="s">
        <v>148</v>
      </c>
      <c r="B41" s="20">
        <v>51990467600649</v>
      </c>
      <c r="C41" s="20" t="s">
        <v>18</v>
      </c>
      <c r="D41" s="21" t="s">
        <v>149</v>
      </c>
      <c r="E41" s="22">
        <f>65736.23+470+10200</f>
        <v>76406.23</v>
      </c>
      <c r="F41" s="23">
        <v>0.2</v>
      </c>
      <c r="G41" s="22">
        <f t="shared" si="2"/>
        <v>91687.475999999995</v>
      </c>
      <c r="H41" s="22">
        <f>SUMIFS('[1]SUIVI AVANCEMENT'!H:H,'[1]SUIVI AVANCEMENT'!A:A,'DÉTAIL DES PROJETS'!A41,IMPACT,"OUI")</f>
        <v>91687.475999999995</v>
      </c>
      <c r="I41" s="22">
        <f t="shared" si="1"/>
        <v>0</v>
      </c>
      <c r="J41" s="22" t="s">
        <v>36</v>
      </c>
      <c r="K41" s="24" t="s">
        <v>21</v>
      </c>
      <c r="Q41" s="42" t="s">
        <v>139</v>
      </c>
    </row>
    <row r="42" spans="1:17" ht="60" x14ac:dyDescent="0.25">
      <c r="A42" s="19" t="s">
        <v>150</v>
      </c>
      <c r="B42" s="20">
        <v>20005361900017</v>
      </c>
      <c r="C42" s="20" t="s">
        <v>40</v>
      </c>
      <c r="D42" s="21" t="s">
        <v>151</v>
      </c>
      <c r="E42" s="22">
        <f>454.74+59735</f>
        <v>60189.74</v>
      </c>
      <c r="F42" s="23">
        <v>0.2</v>
      </c>
      <c r="G42" s="22">
        <f t="shared" si="2"/>
        <v>72227.687999999995</v>
      </c>
      <c r="H42" s="22">
        <f>SUMIFS('[1]SUIVI AVANCEMENT'!H:H,'[1]SUIVI AVANCEMENT'!A:A,'DÉTAIL DES PROJETS'!A42,IMPACT,"OUI")</f>
        <v>72227.687999999995</v>
      </c>
      <c r="I42" s="22">
        <f t="shared" si="1"/>
        <v>0</v>
      </c>
      <c r="J42" s="22" t="s">
        <v>36</v>
      </c>
      <c r="K42" s="24" t="s">
        <v>21</v>
      </c>
      <c r="Q42" s="34" t="s">
        <v>152</v>
      </c>
    </row>
    <row r="43" spans="1:17" ht="135" x14ac:dyDescent="0.25">
      <c r="A43" s="13" t="s">
        <v>153</v>
      </c>
      <c r="B43" s="14">
        <v>21530246400015</v>
      </c>
      <c r="C43" s="14" t="s">
        <v>18</v>
      </c>
      <c r="D43" s="15" t="s">
        <v>154</v>
      </c>
      <c r="E43" s="16">
        <v>73337.63</v>
      </c>
      <c r="F43" s="17">
        <v>0.2</v>
      </c>
      <c r="G43" s="16">
        <f t="shared" si="2"/>
        <v>88005.156000000003</v>
      </c>
      <c r="H43" s="16">
        <f>SUMIFS('[1]SUIVI AVANCEMENT'!H:H,'[1]SUIVI AVANCEMENT'!A:A,'DÉTAIL DES PROJETS'!A43,IMPACT,"OUI")</f>
        <v>88005.156000000003</v>
      </c>
      <c r="I43" s="16">
        <f t="shared" si="1"/>
        <v>0</v>
      </c>
      <c r="J43" s="16" t="s">
        <v>26</v>
      </c>
      <c r="K43" s="18">
        <v>45608</v>
      </c>
      <c r="L43" s="18"/>
      <c r="M43" s="18"/>
      <c r="N43" s="18"/>
      <c r="O43" s="18"/>
      <c r="P43" s="13" t="s">
        <v>155</v>
      </c>
      <c r="Q43" s="29" t="s">
        <v>156</v>
      </c>
    </row>
    <row r="44" spans="1:17" ht="75" x14ac:dyDescent="0.25">
      <c r="A44" s="19" t="s">
        <v>157</v>
      </c>
      <c r="B44" s="20">
        <v>21530246400015</v>
      </c>
      <c r="C44" s="20" t="s">
        <v>18</v>
      </c>
      <c r="D44" s="21" t="s">
        <v>158</v>
      </c>
      <c r="E44" s="22">
        <v>18920.98</v>
      </c>
      <c r="F44" s="23">
        <v>0.2</v>
      </c>
      <c r="G44" s="22">
        <f t="shared" si="2"/>
        <v>22705.175999999999</v>
      </c>
      <c r="H44" s="22">
        <f>SUMIFS('[1]SUIVI AVANCEMENT'!H:H,'[1]SUIVI AVANCEMENT'!A:A,'DÉTAIL DES PROJETS'!A44,IMPACT,"OUI")</f>
        <v>15739.859999999999</v>
      </c>
      <c r="I44" s="22">
        <f t="shared" si="1"/>
        <v>6965</v>
      </c>
      <c r="J44" s="22" t="s">
        <v>36</v>
      </c>
      <c r="K44" s="24" t="s">
        <v>21</v>
      </c>
      <c r="P44" s="19" t="s">
        <v>159</v>
      </c>
      <c r="Q44" s="26" t="s">
        <v>160</v>
      </c>
    </row>
    <row r="45" spans="1:17" ht="105" x14ac:dyDescent="0.25">
      <c r="A45" s="7" t="s">
        <v>161</v>
      </c>
      <c r="B45" s="8" t="s">
        <v>162</v>
      </c>
      <c r="C45" s="8" t="s">
        <v>40</v>
      </c>
      <c r="D45" s="9" t="s">
        <v>163</v>
      </c>
      <c r="E45" s="10">
        <v>116128.7</v>
      </c>
      <c r="F45" s="11">
        <v>0.2</v>
      </c>
      <c r="G45" s="10">
        <f t="shared" si="2"/>
        <v>139354.44</v>
      </c>
      <c r="H45" s="10">
        <f>SUMIFS('[1]SUIVI AVANCEMENT'!H:H,'[1]SUIVI AVANCEMENT'!A:A,'DÉTAIL DES PROJETS'!A45,IMPACT,"OUI")</f>
        <v>0</v>
      </c>
      <c r="I45" s="10">
        <f t="shared" si="1"/>
        <v>139354</v>
      </c>
      <c r="J45" s="10" t="s">
        <v>20</v>
      </c>
      <c r="K45" s="12">
        <v>45782</v>
      </c>
      <c r="L45" s="12"/>
      <c r="M45" s="12"/>
      <c r="N45" s="12"/>
      <c r="O45" s="12"/>
      <c r="P45" s="7" t="s">
        <v>164</v>
      </c>
      <c r="Q45" s="7" t="s">
        <v>165</v>
      </c>
    </row>
    <row r="46" spans="1:17" x14ac:dyDescent="0.25">
      <c r="A46" s="19" t="s">
        <v>166</v>
      </c>
      <c r="H46" s="22">
        <f>SUMIFS('[1]SUIVI AVANCEMENT'!H:H,'[1]SUIVI AVANCEMENT'!A:A,'DÉTAIL DES PROJETS'!A46,IMPACT,"OUI")</f>
        <v>0</v>
      </c>
      <c r="I46" s="22">
        <f t="shared" si="1"/>
        <v>0</v>
      </c>
    </row>
    <row r="47" spans="1:17" ht="45" x14ac:dyDescent="0.25">
      <c r="A47" s="19" t="s">
        <v>167</v>
      </c>
      <c r="B47" s="20">
        <v>22560001400016</v>
      </c>
      <c r="C47" s="20" t="s">
        <v>40</v>
      </c>
      <c r="D47" s="21" t="s">
        <v>168</v>
      </c>
      <c r="E47" s="22">
        <v>36649</v>
      </c>
      <c r="F47" s="23">
        <v>0.2</v>
      </c>
      <c r="G47" s="22">
        <f t="shared" ref="G47:G55" si="3">+E47*(1+F47)</f>
        <v>43978.799999999996</v>
      </c>
      <c r="H47" s="22">
        <f>SUMIFS('[1]SUIVI AVANCEMENT'!H:H,'[1]SUIVI AVANCEMENT'!A:A,'DÉTAIL DES PROJETS'!A47,IMPACT,"OUI")</f>
        <v>43978.8</v>
      </c>
      <c r="I47" s="22">
        <f t="shared" si="1"/>
        <v>0</v>
      </c>
      <c r="J47" s="22" t="s">
        <v>36</v>
      </c>
      <c r="K47" s="24" t="s">
        <v>21</v>
      </c>
      <c r="P47" s="19" t="s">
        <v>110</v>
      </c>
      <c r="Q47" s="34" t="s">
        <v>169</v>
      </c>
    </row>
    <row r="48" spans="1:17" x14ac:dyDescent="0.25">
      <c r="A48" s="13" t="s">
        <v>170</v>
      </c>
      <c r="B48" s="14">
        <v>21780372500019</v>
      </c>
      <c r="C48" s="14" t="s">
        <v>18</v>
      </c>
      <c r="D48" s="15" t="s">
        <v>171</v>
      </c>
      <c r="E48" s="16">
        <f>899.11+60329.42</f>
        <v>61228.53</v>
      </c>
      <c r="F48" s="17">
        <v>0.2</v>
      </c>
      <c r="G48" s="16">
        <f t="shared" si="3"/>
        <v>73474.23599999999</v>
      </c>
      <c r="H48" s="16">
        <f>SUMIFS('[1]SUIVI AVANCEMENT'!H:H,'[1]SUIVI AVANCEMENT'!A:A,'DÉTAIL DES PROJETS'!A48,IMPACT,"OUI")</f>
        <v>73474.236000000004</v>
      </c>
      <c r="I48" s="16">
        <f t="shared" si="1"/>
        <v>0</v>
      </c>
      <c r="J48" s="16" t="s">
        <v>26</v>
      </c>
      <c r="K48" s="18">
        <v>45532</v>
      </c>
      <c r="L48" s="18" t="s">
        <v>40</v>
      </c>
      <c r="M48" s="18">
        <v>45637</v>
      </c>
      <c r="N48" s="18">
        <f>+M48+365</f>
        <v>46002</v>
      </c>
      <c r="O48" s="18" t="s">
        <v>18</v>
      </c>
      <c r="P48" s="13"/>
      <c r="Q48" s="13"/>
    </row>
    <row r="49" spans="1:17" ht="90" x14ac:dyDescent="0.25">
      <c r="A49" s="19" t="s">
        <v>172</v>
      </c>
      <c r="B49" s="20">
        <v>20008238600018</v>
      </c>
      <c r="C49" s="20" t="s">
        <v>18</v>
      </c>
      <c r="D49" s="21" t="s">
        <v>173</v>
      </c>
      <c r="E49" s="22">
        <v>39612.019999999997</v>
      </c>
      <c r="F49" s="23">
        <v>0.2</v>
      </c>
      <c r="G49" s="22">
        <f t="shared" si="3"/>
        <v>47534.423999999992</v>
      </c>
      <c r="H49" s="22">
        <f>SUMIFS('[1]SUIVI AVANCEMENT'!H:H,'[1]SUIVI AVANCEMENT'!A:A,'DÉTAIL DES PROJETS'!A49,IMPACT,"OUI")</f>
        <v>47534.423999999992</v>
      </c>
      <c r="I49" s="43">
        <f t="shared" si="1"/>
        <v>0</v>
      </c>
      <c r="J49" s="22" t="s">
        <v>36</v>
      </c>
      <c r="K49" s="24">
        <v>45614</v>
      </c>
      <c r="Q49" s="19" t="s">
        <v>174</v>
      </c>
    </row>
    <row r="50" spans="1:17" ht="60" x14ac:dyDescent="0.25">
      <c r="A50" s="13" t="s">
        <v>175</v>
      </c>
      <c r="B50" s="14" t="s">
        <v>62</v>
      </c>
      <c r="C50" s="14" t="s">
        <v>18</v>
      </c>
      <c r="D50" s="15" t="s">
        <v>176</v>
      </c>
      <c r="E50" s="16">
        <v>243313.2</v>
      </c>
      <c r="F50" s="17">
        <v>0.2</v>
      </c>
      <c r="G50" s="16">
        <f t="shared" si="3"/>
        <v>291975.84000000003</v>
      </c>
      <c r="H50" s="16">
        <f>SUMIFS('[1]SUIVI AVANCEMENT'!H:H,'[1]SUIVI AVANCEMENT'!A:A,'DÉTAIL DES PROJETS'!A50,IMPACT,"OUI")</f>
        <v>291975.83999999997</v>
      </c>
      <c r="I50" s="16">
        <f t="shared" si="1"/>
        <v>0</v>
      </c>
      <c r="J50" s="16" t="s">
        <v>26</v>
      </c>
      <c r="K50" s="18" t="s">
        <v>21</v>
      </c>
      <c r="L50" s="18" t="s">
        <v>40</v>
      </c>
      <c r="M50" s="18">
        <v>45468</v>
      </c>
      <c r="N50" s="18">
        <f>+M50+365</f>
        <v>45833</v>
      </c>
      <c r="O50" s="18" t="s">
        <v>40</v>
      </c>
      <c r="P50" s="13" t="s">
        <v>177</v>
      </c>
      <c r="Q50" s="13" t="s">
        <v>178</v>
      </c>
    </row>
    <row r="51" spans="1:17" ht="15" customHeight="1" x14ac:dyDescent="0.25">
      <c r="A51" s="13" t="s">
        <v>179</v>
      </c>
      <c r="B51" s="14" t="s">
        <v>62</v>
      </c>
      <c r="C51" s="14" t="s">
        <v>18</v>
      </c>
      <c r="D51" s="15" t="s">
        <v>180</v>
      </c>
      <c r="E51" s="16">
        <v>293045</v>
      </c>
      <c r="F51" s="17">
        <v>0.2</v>
      </c>
      <c r="G51" s="16">
        <f t="shared" si="3"/>
        <v>351654</v>
      </c>
      <c r="H51" s="16">
        <f>SUMIFS('[1]SUIVI AVANCEMENT'!H:H,'[1]SUIVI AVANCEMENT'!A:A,'DÉTAIL DES PROJETS'!A51,IMPACT,"OUI")</f>
        <v>351653.00399999996</v>
      </c>
      <c r="I51" s="16">
        <f t="shared" si="1"/>
        <v>0</v>
      </c>
      <c r="J51" s="16" t="s">
        <v>26</v>
      </c>
      <c r="K51" s="18" t="s">
        <v>21</v>
      </c>
      <c r="L51" s="18" t="s">
        <v>40</v>
      </c>
      <c r="M51" s="18"/>
      <c r="N51" s="18"/>
      <c r="O51" s="18" t="s">
        <v>40</v>
      </c>
      <c r="P51" s="13" t="s">
        <v>177</v>
      </c>
      <c r="Q51" s="13" t="s">
        <v>178</v>
      </c>
    </row>
    <row r="52" spans="1:17" ht="75" customHeight="1" x14ac:dyDescent="0.25">
      <c r="A52" s="7" t="s">
        <v>181</v>
      </c>
      <c r="B52" s="8" t="s">
        <v>29</v>
      </c>
      <c r="C52" s="8" t="s">
        <v>18</v>
      </c>
      <c r="D52" s="9" t="s">
        <v>182</v>
      </c>
      <c r="E52" s="10">
        <v>37576.68</v>
      </c>
      <c r="F52" s="11">
        <v>0.2</v>
      </c>
      <c r="G52" s="10">
        <f t="shared" si="3"/>
        <v>45092.015999999996</v>
      </c>
      <c r="H52" s="10">
        <f>SUMIFS('[1]SUIVI AVANCEMENT'!H:H,'[1]SUIVI AVANCEMENT'!A:A,'DÉTAIL DES PROJETS'!A52,IMPACT,"OUI")</f>
        <v>0</v>
      </c>
      <c r="I52" s="10">
        <f t="shared" si="1"/>
        <v>45092</v>
      </c>
      <c r="J52" s="10" t="s">
        <v>20</v>
      </c>
      <c r="K52" s="12" t="s">
        <v>21</v>
      </c>
      <c r="L52" s="12"/>
      <c r="M52" s="12"/>
      <c r="N52" s="12"/>
      <c r="O52" s="12"/>
      <c r="P52" s="7" t="s">
        <v>183</v>
      </c>
      <c r="Q52" s="28" t="s">
        <v>184</v>
      </c>
    </row>
    <row r="53" spans="1:17" ht="15" customHeight="1" x14ac:dyDescent="0.25">
      <c r="A53" s="19" t="s">
        <v>185</v>
      </c>
      <c r="C53" s="20" t="s">
        <v>18</v>
      </c>
      <c r="D53" s="21" t="s">
        <v>186</v>
      </c>
      <c r="E53" s="22">
        <v>85333.51</v>
      </c>
      <c r="F53" s="23">
        <v>0.2</v>
      </c>
      <c r="G53" s="22">
        <f t="shared" si="3"/>
        <v>102400.21199999998</v>
      </c>
      <c r="H53" s="22">
        <f>SUMIFS('[1]SUIVI AVANCEMENT'!H:H,'[1]SUIVI AVANCEMENT'!A:A,'DÉTAIL DES PROJETS'!A53,IMPACT,"OUI")</f>
        <v>98170.212</v>
      </c>
      <c r="I53" s="43">
        <f t="shared" si="1"/>
        <v>4229</v>
      </c>
      <c r="J53" s="22" t="s">
        <v>36</v>
      </c>
      <c r="K53" s="24" t="s">
        <v>21</v>
      </c>
      <c r="M53" s="24">
        <v>45722</v>
      </c>
      <c r="N53" s="24">
        <f>+M53+365</f>
        <v>46087</v>
      </c>
    </row>
    <row r="54" spans="1:17" x14ac:dyDescent="0.25">
      <c r="A54" s="19" t="s">
        <v>187</v>
      </c>
      <c r="C54" s="20" t="s">
        <v>18</v>
      </c>
      <c r="D54" s="21" t="s">
        <v>188</v>
      </c>
      <c r="E54" s="22">
        <v>41292</v>
      </c>
      <c r="F54" s="23">
        <v>0.2</v>
      </c>
      <c r="G54" s="22">
        <f t="shared" si="3"/>
        <v>49550.400000000001</v>
      </c>
      <c r="H54" s="22">
        <f>SUMIFS('[1]SUIVI AVANCEMENT'!H:H,'[1]SUIVI AVANCEMENT'!A:A,'DÉTAIL DES PROJETS'!A54,IMPACT,"OUI")</f>
        <v>45110.399999999994</v>
      </c>
      <c r="I54" s="43">
        <f t="shared" si="1"/>
        <v>4440</v>
      </c>
      <c r="J54" s="22" t="s">
        <v>36</v>
      </c>
      <c r="K54" s="24" t="s">
        <v>21</v>
      </c>
      <c r="M54" s="24">
        <v>45722</v>
      </c>
      <c r="N54" s="24">
        <f>+M54+365</f>
        <v>46087</v>
      </c>
    </row>
    <row r="55" spans="1:17" ht="15" customHeight="1" x14ac:dyDescent="0.2">
      <c r="A55" s="19" t="s">
        <v>189</v>
      </c>
      <c r="C55" s="20" t="s">
        <v>18</v>
      </c>
      <c r="D55" s="44" t="s">
        <v>190</v>
      </c>
      <c r="E55" s="22">
        <v>79500</v>
      </c>
      <c r="F55" s="23">
        <v>0.2</v>
      </c>
      <c r="G55" s="22">
        <f t="shared" si="3"/>
        <v>95400</v>
      </c>
      <c r="H55" s="22">
        <f>SUMIFS('[1]SUIVI AVANCEMENT'!H:H,'[1]SUIVI AVANCEMENT'!A:A,'DÉTAIL DES PROJETS'!A55,IMPACT,"OUI")</f>
        <v>85320</v>
      </c>
      <c r="I55" s="43">
        <f t="shared" si="1"/>
        <v>10080</v>
      </c>
      <c r="J55" s="22" t="s">
        <v>36</v>
      </c>
      <c r="K55" s="24" t="s">
        <v>21</v>
      </c>
    </row>
    <row r="59" spans="1:17" x14ac:dyDescent="0.25">
      <c r="E59" s="45"/>
    </row>
  </sheetData>
  <autoFilter ref="A1:Q55" xr:uid="{62539C77-B1B2-4D73-AA05-A8151677DC88}"/>
  <hyperlinks>
    <hyperlink ref="D2" location="ELREDONNE" display="ELREDONNE" xr:uid="{8F0137AD-2222-4B88-8983-93A9070227AF}"/>
    <hyperlink ref="D3" location="OPH" display="OPH" xr:uid="{BC6BFEF7-E4AD-4257-93F0-5E3C88F7128F}"/>
    <hyperlink ref="D4" location="GUINGAMP" display="GUINGAMP" xr:uid="{C04DFE51-8A9E-40AA-A3A5-535821D007E1}"/>
    <hyperlink ref="D5" location="DAGOUESSANT" display="DAGOUESSANT" xr:uid="{0F9646B3-29B9-417A-B666-40308F7088C0}"/>
    <hyperlink ref="D6" location="PLOGONNECALSH" display="PLOGONNECALSH" xr:uid="{56AFAA57-CFFD-4F6B-9CF5-6230BF522169}"/>
    <hyperlink ref="D7" location="NOYAL" display="NOYAL" xr:uid="{32576643-5AFF-487A-8B6E-9154537702E8}"/>
    <hyperlink ref="D8" location="COUESNON" display="COUESNON" xr:uid="{222DA702-1548-4E31-9AC8-F6551F64BECB}"/>
    <hyperlink ref="D9" location="BLAINDECHET" display="BLAINDECHET" xr:uid="{2F0C5CF6-AA4B-4360-A4EA-2C6CFF468FD9}"/>
    <hyperlink ref="D10" location="BOUEECTM" display="BOUEECTM" xr:uid="{0EA2DE0B-CD22-40DE-8D67-6676D730B080}"/>
    <hyperlink ref="D11" location="COUERON" display="COUERON" xr:uid="{DAB002DC-5371-4A44-83E8-335C6EAD4BDD}"/>
    <hyperlink ref="D12" location="DERVALSDIS" display="DERVALSDIS" xr:uid="{D5EFB548-B413-4918-AA74-DCC9D649AC14}"/>
    <hyperlink ref="D13" location="PAULX" display="PAULX" xr:uid="{36E98232-E954-4C7A-915C-934B7E8A1A8B}"/>
    <hyperlink ref="D14" location="PCPSOLIDAIRE" display="PCPSOLIDAIRE" xr:uid="{F11A9CEE-1695-4060-BA3B-F3D38BA5EEDD}"/>
    <hyperlink ref="D15" location="PCVESTIAIRES" display="PCVESTIAIRES" xr:uid="{94F5BF01-4C60-420E-A731-90AFAC241FEA}"/>
    <hyperlink ref="D16" location="PORNICHET" display="PORNICHET" xr:uid="{43A308EA-3A43-4EA8-ADBC-E71B4A801434}"/>
    <hyperlink ref="D18" location="SMDGGRATTIERSMDGGRATTIER" display="SMDGGRATTIERSMDGGRATTIER" xr:uid="{1687CB5F-4D92-404B-BF7D-8981A01CF82D}"/>
    <hyperlink ref="D19" location="CORDEMAIRIE" display="CORDEMAIRIE" xr:uid="{DCC6ACFD-9C48-4E78-BC8B-AC5842F750CA}"/>
    <hyperlink ref="D20" location="CORDEHELI" display="CORDEHELI" xr:uid="{9403B1D4-BBC6-4A29-8212-4EB7FAA2FCC1}"/>
    <hyperlink ref="D21" location="DREFFEAC" display="DREFFEAC" xr:uid="{8D7D2549-1F02-4065-BE43-B0B29C8E84F9}"/>
    <hyperlink ref="D22" location="HABITAT44" display="HABITAT44" xr:uid="{5A7EF6AF-F025-41AD-9A7D-7A89EB609537}"/>
    <hyperlink ref="D23" location="HABITAT44" display="HABITAT44" xr:uid="{46434439-ADF4-4819-8AB3-D84A5B509F04}"/>
    <hyperlink ref="D24" location="HERIC" display="HERIC" xr:uid="{129D456B-D8DD-42ED-BAAA-99FC0C739893}"/>
    <hyperlink ref="D26" location="LCSECAPELLIA" display="LCSECAPELLIA" xr:uid="{CBD8C8B6-9DC7-4E8B-A9B1-C27830FD0FA6}"/>
    <hyperlink ref="D27" location="PLC" display="PLC" xr:uid="{FAB232E2-558F-4AD1-A6D9-B3F0FC4683E4}"/>
    <hyperlink ref="D29" location="SGDBCIT" display="SGDBCIT" xr:uid="{17721A6A-49A4-4406-96D9-9D1B6B24F6CB}"/>
    <hyperlink ref="D30" location="SHCONDORCET" display="SHCONDORCET" xr:uid="{5DAC43F3-0D12-4B35-842B-62DA918E164C}"/>
    <hyperlink ref="D35" location="SOUDAN" display="SOUDAN" xr:uid="{C826F133-0BF9-4CE8-8043-047F18714171}"/>
    <hyperlink ref="D36" location="AEAVRILLE" display="AEAVRILLE" xr:uid="{5CF8236B-15CA-4605-96DC-3DB1940EB058}"/>
    <hyperlink ref="D37" location="AECHANPIGNE" display="AECHANPIGNE" xr:uid="{D04A72AD-36CF-401A-BEFA-5604384A7E12}"/>
    <hyperlink ref="D38" location="AECOUSTEAU" display="AECOUSTEAU" xr:uid="{A6B026FF-3BEB-4D3A-93D3-332B89E5877C}"/>
    <hyperlink ref="D39" location="AEESPACE" display="AEESPACE" xr:uid="{423CBAEB-EB78-4854-BC8F-E9957067F33F}"/>
    <hyperlink ref="D40" location="AEZAY" display="AEZAY" xr:uid="{C006B223-D361-49B6-8B37-DEDF608F1D5F}"/>
    <hyperlink ref="D41" location="AETRUFFAUT" display="AETRUFFAUT" xr:uid="{8C402CF8-3B24-453A-B0AA-D2C355A8596D}"/>
    <hyperlink ref="D42" location="BENMAUGES" display="BENMAUGES" xr:uid="{AB396ED7-4E61-4C1E-9B9C-0B80B059C11B}"/>
    <hyperlink ref="D43" location="SPDNID" display="SPDNID" xr:uid="{E54BFAF6-DC77-4087-B274-74EAC7197439}"/>
    <hyperlink ref="D45" location="GUESCLIN" display="GUESCLIN" xr:uid="{62ACF280-0D73-4D79-B647-6663C2E0180A}"/>
    <hyperlink ref="D47" location="SEVIGNE" display="SEVIGNE" xr:uid="{8127F22D-184A-456B-939B-6EC2F4E7574F}"/>
    <hyperlink ref="D48" location="MLEROY" display="MLEROY" xr:uid="{33ECF122-BC58-42A9-AC12-AD9F3C1D5DDA}"/>
    <hyperlink ref="D49" location="CBOUTONNE" display="CBOUTONNE" xr:uid="{7409A387-80CE-4907-AF42-56D806517432}"/>
    <hyperlink ref="D50" location="IEMOB19" display="IEMOB19" xr:uid="{9290E39A-2F1C-48A8-A324-F225F0E9DBB0}"/>
    <hyperlink ref="D51" location="IEMOB20" display="IEMOB20" xr:uid="{0A168FEB-82F7-4CFA-AE0A-D66A4FE61EDE}"/>
    <hyperlink ref="D52" location="LARUCHE" display="LARUCHE" xr:uid="{3A1FA060-439D-49E2-894B-A4B651C5ABAF}"/>
    <hyperlink ref="D53" location="TALMONTMAIRIE" display="TALMONTMAIRIE" xr:uid="{26A49A2B-EBB5-4FBE-94EF-AD479CB072F3}"/>
    <hyperlink ref="D54" location="TALMONTSALLEFETE" display="TALMONTSALLEFETE" xr:uid="{5D17A420-8831-40C1-900D-F0F0756B7FB5}"/>
    <hyperlink ref="D55" location="NANTURRA" display="NANTURRA" xr:uid="{35ECB57A-C9A8-4FAA-B698-1C76307DCA57}"/>
    <hyperlink ref="D44" location="SPDNCAILLET" display="SPDNCAILLET" xr:uid="{295A24DB-40D7-4515-983E-7C9E559C78FB}"/>
  </hyperlinks>
  <printOptions horizontalCentered="1" verticalCentered="1"/>
  <pageMargins left="0.70866141732283472" right="0.70866141732283472" top="0.74803149606299213" bottom="0.74803149606299213" header="0.31496062992125984" footer="0.31496062992125984"/>
  <pageSetup paperSize="9" scale="7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DÉTAIL DES PROJETS</vt:lpstr>
      <vt:lpstr>ACCUEIL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Etude Delaere - Olivier THEBAUD</dc:creator>
  <cp:lastModifiedBy>Etude Delaere - Olivier THEBAUD</cp:lastModifiedBy>
  <dcterms:created xsi:type="dcterms:W3CDTF">2025-12-04T16:46:02Z</dcterms:created>
  <dcterms:modified xsi:type="dcterms:W3CDTF">2025-12-04T16:48:46Z</dcterms:modified>
</cp:coreProperties>
</file>